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2" i="1"/>
  <c r="B82"/>
  <c r="B117"/>
  <c r="B112"/>
  <c r="B110"/>
  <c r="B107"/>
  <c r="B103"/>
  <c r="B101"/>
  <c r="B96"/>
  <c r="B94"/>
  <c r="B84"/>
  <c r="B77"/>
  <c r="B80"/>
  <c r="B73"/>
  <c r="B66"/>
  <c r="B64"/>
  <c r="B62"/>
  <c r="B54"/>
  <c r="B52"/>
  <c r="B50"/>
  <c r="B48"/>
  <c r="B46"/>
  <c r="B44"/>
  <c r="B41"/>
  <c r="B39"/>
  <c r="B37"/>
  <c r="B35"/>
  <c r="B33"/>
  <c r="B31"/>
  <c r="B25"/>
  <c r="B29"/>
  <c r="B27"/>
  <c r="B15"/>
  <c r="B17"/>
  <c r="B19"/>
  <c r="B13"/>
  <c r="B10"/>
  <c r="B8"/>
  <c r="I117"/>
  <c r="I116"/>
  <c r="I112"/>
  <c r="I110"/>
  <c r="I107"/>
  <c r="I104"/>
  <c r="I102"/>
  <c r="I100"/>
  <c r="I95"/>
  <c r="I93"/>
  <c r="I83"/>
  <c r="I81"/>
  <c r="I79"/>
  <c r="I76"/>
  <c r="I72"/>
  <c r="I65"/>
  <c r="I63"/>
  <c r="I61"/>
  <c r="I58"/>
  <c r="I56"/>
  <c r="I53"/>
  <c r="I51"/>
  <c r="I49"/>
  <c r="I47"/>
  <c r="I45"/>
  <c r="I43"/>
  <c r="I40"/>
  <c r="I21"/>
  <c r="I18"/>
  <c r="I16"/>
  <c r="I14"/>
  <c r="I12"/>
  <c r="I9"/>
  <c r="I7"/>
  <c r="B105"/>
  <c r="D63"/>
  <c r="D58"/>
  <c r="D117"/>
  <c r="D116"/>
  <c r="D112"/>
  <c r="D110"/>
  <c r="D107"/>
  <c r="D104"/>
  <c r="D102"/>
  <c r="D100"/>
  <c r="D95"/>
  <c r="D93"/>
  <c r="D83"/>
  <c r="D81"/>
  <c r="D79"/>
  <c r="D76"/>
  <c r="D72"/>
  <c r="D65"/>
  <c r="D61"/>
  <c r="D56"/>
  <c r="D51"/>
  <c r="D53"/>
  <c r="D49"/>
  <c r="D47"/>
  <c r="D45"/>
  <c r="D43"/>
  <c r="D40"/>
  <c r="D21"/>
  <c r="D18"/>
  <c r="D16"/>
  <c r="D14"/>
  <c r="D12"/>
  <c r="D9"/>
  <c r="D7"/>
</calcChain>
</file>

<file path=xl/sharedStrings.xml><?xml version="1.0" encoding="utf-8"?>
<sst xmlns="http://schemas.openxmlformats.org/spreadsheetml/2006/main" count="304" uniqueCount="80">
  <si>
    <t>Информация</t>
  </si>
  <si>
    <t xml:space="preserve">Показатель, </t>
  </si>
  <si>
    <t>единица измерения</t>
  </si>
  <si>
    <t>план</t>
  </si>
  <si>
    <t>отчет</t>
  </si>
  <si>
    <t>% выполнения</t>
  </si>
  <si>
    <t>Промышленная деятельность</t>
  </si>
  <si>
    <t xml:space="preserve">   в % к предыдущему году</t>
  </si>
  <si>
    <t>х</t>
  </si>
  <si>
    <t>Производство основных видов продукции</t>
  </si>
  <si>
    <t>Мясо, тонн</t>
  </si>
  <si>
    <t>Сельское хозяйство</t>
  </si>
  <si>
    <t xml:space="preserve">   в % к предыдущему году (ИФО,%)</t>
  </si>
  <si>
    <t>Производство основных видов сельскохозяйственной продукции: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</si>
  <si>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</si>
  <si>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</si>
  <si>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</si>
  <si>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</si>
  <si>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</si>
  <si>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</si>
  <si>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</si>
  <si>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</si>
  <si>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</si>
  <si>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</si>
  <si>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</si>
  <si>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</si>
  <si>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</si>
  <si>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</si>
  <si>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</si>
  <si>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</si>
  <si>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</si>
  <si>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</si>
  <si>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в % к предыдущему году в сопоставимых ценах</t>
  </si>
  <si>
    <t>Транспортный комплекс</t>
  </si>
  <si>
    <t>в % к предыдущему году в действующих ценах</t>
  </si>
  <si>
    <t>Рынки товаров и услуг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</si>
  <si>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</si>
  <si>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</si>
  <si>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</si>
  <si>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 xml:space="preserve"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</si>
  <si>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</si>
  <si>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</si>
  <si>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</si>
  <si>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</si>
  <si>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</si>
  <si>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</si>
  <si>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</si>
  <si>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</si>
  <si>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</si>
  <si>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</si>
  <si>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</si>
  <si>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</si>
  <si>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</si>
  <si>
    <t>Объем сельскохозяйственной продукции во всех категориях хозяйств, тыс.руб.</t>
  </si>
  <si>
    <t>Хлебобулочные изделия, тонн.</t>
  </si>
  <si>
    <t xml:space="preserve"> Мука, тонн.</t>
  </si>
  <si>
    <t>Кирпич  млн.штук усл.кирп.</t>
  </si>
  <si>
    <t>Обрабатывающие производства, тыс.руб.</t>
  </si>
  <si>
    <t>Производство и распределение электроэнергии, газа и воды, тыс.руб</t>
  </si>
  <si>
    <t xml:space="preserve"> Зерно ( в весе после доработки)тыс.тонн </t>
  </si>
  <si>
    <t>Кукуруза, тыс.тонн</t>
  </si>
  <si>
    <t>Плоды и ягоды- всего, тыс.тонн</t>
  </si>
  <si>
    <t>из общего поголовья крупного рогатого скота- коровы, голов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</si>
  <si>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</si>
  <si>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Объем работ в строительстве (по крупным и средним организациям), тыс.рублей в ценах соответствующих лет</t>
  </si>
  <si>
    <t>Объем услуг крупных и средних предприятий транспорта – всего, тыс.руб.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</si>
  <si>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</si>
  <si>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</si>
  <si>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</si>
  <si>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Прибыль (убыток) – сальдо, тыс.руб.</t>
  </si>
  <si>
    <t>Численность экономически активного населения, тыс.чел.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</si>
  <si>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</si>
  <si>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</si>
  <si>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</si>
  <si>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2013 год» </t>
  </si>
  <si>
    <t>За 2 квартал  2013 года</t>
  </si>
  <si>
    <t>2013 год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</si>
  <si>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2012 год» </t>
  </si>
  <si>
    <t>За 2 квартал  2012 года</t>
  </si>
  <si>
    <t>2012 год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</si>
</sst>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4" fillId="0" borderId="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4" fontId="3" fillId="0" borderId="5" xfId="0" applyNumberFormat="1" applyFont="1" applyBorder="1" applyAlignment="1">
      <alignment wrapText="1"/>
    </xf>
    <xf numFmtId="3" fontId="2" fillId="0" borderId="5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Font="1"/>
    <xf numFmtId="0" fontId="2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6" fillId="0" borderId="0" xfId="0" applyFont="1"/>
    <xf numFmtId="164" fontId="2" fillId="0" borderId="5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center" wrapText="1"/>
    </xf>
    <xf numFmtId="164" fontId="7" fillId="0" borderId="5" xfId="0" applyNumberFormat="1" applyFont="1" applyBorder="1" applyAlignment="1">
      <alignment horizontal="center" wrapText="1"/>
    </xf>
    <xf numFmtId="0" fontId="8" fillId="0" borderId="0" xfId="0" applyFont="1"/>
    <xf numFmtId="0" fontId="2" fillId="0" borderId="2" xfId="0" applyFont="1" applyBorder="1" applyAlignment="1">
      <alignment horizontal="justify" vertical="center" wrapText="1"/>
    </xf>
    <xf numFmtId="164" fontId="2" fillId="0" borderId="17" xfId="0" applyNumberFormat="1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164" fontId="2" fillId="0" borderId="19" xfId="0" applyNumberFormat="1" applyFont="1" applyBorder="1" applyAlignment="1">
      <alignment horizontal="center" wrapText="1"/>
    </xf>
    <xf numFmtId="0" fontId="0" fillId="0" borderId="18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1"/>
  <sheetViews>
    <sheetView tabSelected="1" topLeftCell="A112" workbookViewId="0">
      <selection activeCell="B118" sqref="B118"/>
    </sheetView>
  </sheetViews>
  <sheetFormatPr defaultRowHeight="15"/>
  <cols>
    <col min="1" max="1" width="49.85546875" style="17" customWidth="1"/>
    <col min="2" max="2" width="17.28515625" customWidth="1"/>
    <col min="3" max="3" width="16.5703125" customWidth="1"/>
    <col min="4" max="4" width="20.140625" customWidth="1"/>
    <col min="6" max="6" width="49.85546875" style="17" customWidth="1"/>
    <col min="7" max="7" width="17.28515625" customWidth="1"/>
    <col min="8" max="8" width="16.5703125" customWidth="1"/>
    <col min="9" max="9" width="20.140625" customWidth="1"/>
  </cols>
  <sheetData>
    <row r="1" spans="1:9" ht="18.75">
      <c r="A1" s="49" t="s">
        <v>0</v>
      </c>
      <c r="B1" s="49"/>
      <c r="C1" s="49"/>
      <c r="D1" s="49"/>
      <c r="F1" s="49" t="s">
        <v>0</v>
      </c>
      <c r="G1" s="49"/>
      <c r="H1" s="49"/>
      <c r="I1" s="49"/>
    </row>
    <row r="2" spans="1:9" ht="60.75" customHeight="1">
      <c r="A2" s="48" t="s">
        <v>74</v>
      </c>
      <c r="B2" s="48"/>
      <c r="C2" s="48"/>
      <c r="D2" s="48"/>
      <c r="E2" s="10"/>
      <c r="F2" s="48" t="s">
        <v>77</v>
      </c>
      <c r="G2" s="48"/>
      <c r="H2" s="48"/>
      <c r="I2" s="48"/>
    </row>
    <row r="3" spans="1:9" ht="19.5" thickBot="1">
      <c r="A3" s="50" t="s">
        <v>75</v>
      </c>
      <c r="B3" s="50"/>
      <c r="C3" s="50"/>
      <c r="D3" s="50"/>
      <c r="F3" s="50" t="s">
        <v>78</v>
      </c>
      <c r="G3" s="50"/>
      <c r="H3" s="50"/>
      <c r="I3" s="50"/>
    </row>
    <row r="4" spans="1:9" ht="19.5" thickBot="1">
      <c r="A4" s="18" t="s">
        <v>1</v>
      </c>
      <c r="B4" s="66" t="s">
        <v>76</v>
      </c>
      <c r="C4" s="67"/>
      <c r="D4" s="68"/>
      <c r="F4" s="18" t="s">
        <v>1</v>
      </c>
      <c r="G4" s="66" t="s">
        <v>79</v>
      </c>
      <c r="H4" s="67"/>
      <c r="I4" s="68"/>
    </row>
    <row r="5" spans="1:9" ht="19.5" thickBot="1">
      <c r="A5" s="19" t="s">
        <v>2</v>
      </c>
      <c r="B5" s="1" t="s">
        <v>3</v>
      </c>
      <c r="C5" s="1" t="s">
        <v>4</v>
      </c>
      <c r="D5" s="2" t="s">
        <v>5</v>
      </c>
      <c r="F5" s="19" t="s">
        <v>2</v>
      </c>
      <c r="G5" s="1" t="s">
        <v>3</v>
      </c>
      <c r="H5" s="1" t="s">
        <v>4</v>
      </c>
      <c r="I5" s="2" t="s">
        <v>5</v>
      </c>
    </row>
    <row r="6" spans="1:9" ht="37.5" customHeight="1" thickBot="1">
      <c r="A6" s="45" t="s">
        <v>6</v>
      </c>
      <c r="B6" s="46"/>
      <c r="C6" s="46"/>
      <c r="D6" s="47"/>
      <c r="F6" s="45" t="s">
        <v>6</v>
      </c>
      <c r="G6" s="46"/>
      <c r="H6" s="46"/>
      <c r="I6" s="47"/>
    </row>
    <row r="7" spans="1:9" s="26" customFormat="1" ht="38.25" thickBot="1">
      <c r="A7" s="20" t="s">
        <v>57</v>
      </c>
      <c r="B7" s="3">
        <v>8263</v>
      </c>
      <c r="C7" s="3">
        <v>4256.8</v>
      </c>
      <c r="D7" s="24">
        <f>C7/B7*100</f>
        <v>51.516398402517247</v>
      </c>
      <c r="F7" s="43" t="s">
        <v>57</v>
      </c>
      <c r="G7" s="3">
        <v>8000</v>
      </c>
      <c r="H7" s="3">
        <v>4256.8</v>
      </c>
      <c r="I7" s="24">
        <f>H7/G7*100</f>
        <v>53.21</v>
      </c>
    </row>
    <row r="8" spans="1:9" ht="19.5" thickBot="1">
      <c r="A8" s="16" t="s">
        <v>7</v>
      </c>
      <c r="B8" s="30">
        <f>B7/8000*100</f>
        <v>103.28749999999999</v>
      </c>
      <c r="C8" s="1">
        <v>106</v>
      </c>
      <c r="D8" s="2" t="s">
        <v>8</v>
      </c>
      <c r="F8" s="43" t="s">
        <v>7</v>
      </c>
      <c r="G8" s="1">
        <v>101.3</v>
      </c>
      <c r="H8" s="1">
        <v>106</v>
      </c>
      <c r="I8" s="2" t="s">
        <v>8</v>
      </c>
    </row>
    <row r="9" spans="1:9" ht="46.5" customHeight="1" thickBot="1">
      <c r="A9" s="20" t="s">
        <v>58</v>
      </c>
      <c r="B9" s="3">
        <v>38560</v>
      </c>
      <c r="C9" s="1">
        <v>15250</v>
      </c>
      <c r="D9" s="24">
        <f>C9/B9*100</f>
        <v>39.548755186721991</v>
      </c>
      <c r="F9" s="43" t="s">
        <v>58</v>
      </c>
      <c r="G9" s="3">
        <v>38210</v>
      </c>
      <c r="H9" s="1">
        <v>15250</v>
      </c>
      <c r="I9" s="24">
        <f>H9/G9*100</f>
        <v>39.91101805809997</v>
      </c>
    </row>
    <row r="10" spans="1:9" ht="19.5" thickBot="1">
      <c r="A10" s="16" t="s">
        <v>7</v>
      </c>
      <c r="B10" s="30">
        <f>B9/38210*100</f>
        <v>100.91599057838263</v>
      </c>
      <c r="C10" s="1">
        <v>104.6</v>
      </c>
      <c r="D10" s="2" t="s">
        <v>8</v>
      </c>
      <c r="F10" s="43" t="s">
        <v>7</v>
      </c>
      <c r="G10" s="1">
        <v>100.2</v>
      </c>
      <c r="H10" s="1">
        <v>104.6</v>
      </c>
      <c r="I10" s="2" t="s">
        <v>8</v>
      </c>
    </row>
    <row r="11" spans="1:9" ht="37.5" customHeight="1" thickBot="1">
      <c r="A11" s="45" t="s">
        <v>9</v>
      </c>
      <c r="B11" s="46"/>
      <c r="C11" s="46"/>
      <c r="D11" s="47"/>
      <c r="F11" s="45" t="s">
        <v>9</v>
      </c>
      <c r="G11" s="46"/>
      <c r="H11" s="46"/>
      <c r="I11" s="47"/>
    </row>
    <row r="12" spans="1:9" ht="19.5" thickBot="1">
      <c r="A12" s="20" t="s">
        <v>55</v>
      </c>
      <c r="B12" s="1">
        <v>54.65</v>
      </c>
      <c r="C12" s="1">
        <v>29.1</v>
      </c>
      <c r="D12" s="24">
        <f>C12/B12*100</f>
        <v>53.247941445562674</v>
      </c>
      <c r="F12" s="43" t="s">
        <v>55</v>
      </c>
      <c r="G12" s="1">
        <v>53.9</v>
      </c>
      <c r="H12" s="1">
        <v>29.1</v>
      </c>
      <c r="I12" s="24">
        <f>H12/G12*100</f>
        <v>53.988868274582572</v>
      </c>
    </row>
    <row r="13" spans="1:9" ht="19.5" thickBot="1">
      <c r="A13" s="16" t="s">
        <v>7</v>
      </c>
      <c r="B13" s="30">
        <f>B12/53.9*100</f>
        <v>101.39146567717997</v>
      </c>
      <c r="C13" s="1">
        <v>102.8</v>
      </c>
      <c r="D13" s="2" t="s">
        <v>8</v>
      </c>
      <c r="F13" s="43" t="s">
        <v>7</v>
      </c>
      <c r="G13" s="1">
        <v>101.7</v>
      </c>
      <c r="H13" s="1">
        <v>102.8</v>
      </c>
      <c r="I13" s="2" t="s">
        <v>8</v>
      </c>
    </row>
    <row r="14" spans="1:9" ht="19.5" thickBot="1">
      <c r="A14" s="20" t="s">
        <v>54</v>
      </c>
      <c r="B14" s="1">
        <v>1360</v>
      </c>
      <c r="C14" s="1">
        <v>650</v>
      </c>
      <c r="D14" s="24">
        <f>C14/B14*100</f>
        <v>47.794117647058826</v>
      </c>
      <c r="F14" s="43" t="s">
        <v>54</v>
      </c>
      <c r="G14" s="1">
        <v>1296</v>
      </c>
      <c r="H14" s="1">
        <v>650</v>
      </c>
      <c r="I14" s="24">
        <f>H14/G14*100</f>
        <v>50.154320987654323</v>
      </c>
    </row>
    <row r="15" spans="1:9" ht="19.5" thickBot="1">
      <c r="A15" s="16" t="s">
        <v>7</v>
      </c>
      <c r="B15" s="30">
        <f>B14/1296*100</f>
        <v>104.93827160493827</v>
      </c>
      <c r="C15" s="1">
        <v>92.3</v>
      </c>
      <c r="D15" s="2" t="s">
        <v>8</v>
      </c>
      <c r="F15" s="43" t="s">
        <v>7</v>
      </c>
      <c r="G15" s="1">
        <v>101.1</v>
      </c>
      <c r="H15" s="1">
        <v>92.3</v>
      </c>
      <c r="I15" s="2" t="s">
        <v>8</v>
      </c>
    </row>
    <row r="16" spans="1:9" ht="19.5" thickBot="1">
      <c r="A16" s="16" t="s">
        <v>10</v>
      </c>
      <c r="B16" s="1">
        <v>101</v>
      </c>
      <c r="C16" s="1">
        <v>47.25</v>
      </c>
      <c r="D16" s="24">
        <f>C16/B16*100</f>
        <v>46.782178217821787</v>
      </c>
      <c r="F16" s="43" t="s">
        <v>10</v>
      </c>
      <c r="G16" s="1">
        <v>101</v>
      </c>
      <c r="H16" s="1">
        <v>47.25</v>
      </c>
      <c r="I16" s="24">
        <f>H16/G16*100</f>
        <v>46.782178217821787</v>
      </c>
    </row>
    <row r="17" spans="1:9" ht="19.5" thickBot="1">
      <c r="A17" s="16" t="s">
        <v>7</v>
      </c>
      <c r="B17" s="30">
        <f>B16/101*100</f>
        <v>100</v>
      </c>
      <c r="C17" s="1">
        <v>70.3</v>
      </c>
      <c r="D17" s="2" t="s">
        <v>8</v>
      </c>
      <c r="F17" s="43" t="s">
        <v>7</v>
      </c>
      <c r="G17" s="2">
        <v>55.5</v>
      </c>
      <c r="H17" s="1">
        <v>70.3</v>
      </c>
      <c r="I17" s="2" t="s">
        <v>8</v>
      </c>
    </row>
    <row r="18" spans="1:9" ht="19.5" thickBot="1">
      <c r="A18" s="20" t="s">
        <v>56</v>
      </c>
      <c r="B18" s="1">
        <v>2</v>
      </c>
      <c r="C18" s="1">
        <v>0.85</v>
      </c>
      <c r="D18" s="24">
        <f>C18/B18*100</f>
        <v>42.5</v>
      </c>
      <c r="F18" s="43" t="s">
        <v>56</v>
      </c>
      <c r="G18" s="1">
        <v>1.8</v>
      </c>
      <c r="H18" s="1">
        <v>0.85</v>
      </c>
      <c r="I18" s="24">
        <f>H18/G18*100</f>
        <v>47.222222222222221</v>
      </c>
    </row>
    <row r="19" spans="1:9" ht="19.5" thickBot="1">
      <c r="A19" s="16" t="s">
        <v>7</v>
      </c>
      <c r="B19" s="30">
        <f>B18/1.8*100</f>
        <v>111.11111111111111</v>
      </c>
      <c r="C19" s="1">
        <v>103.2</v>
      </c>
      <c r="D19" s="2" t="s">
        <v>8</v>
      </c>
      <c r="F19" s="43" t="s">
        <v>7</v>
      </c>
      <c r="G19" s="1">
        <v>102.9</v>
      </c>
      <c r="H19" s="1">
        <v>103.2</v>
      </c>
      <c r="I19" s="2" t="s">
        <v>8</v>
      </c>
    </row>
    <row r="20" spans="1:9" ht="19.5" thickBot="1">
      <c r="A20" s="45" t="s">
        <v>11</v>
      </c>
      <c r="B20" s="46"/>
      <c r="C20" s="46"/>
      <c r="D20" s="47"/>
      <c r="F20" s="45" t="s">
        <v>11</v>
      </c>
      <c r="G20" s="46"/>
      <c r="H20" s="46"/>
      <c r="I20" s="47"/>
    </row>
    <row r="21" spans="1:9" s="42" customFormat="1" ht="57" thickBot="1">
      <c r="A21" s="39" t="s">
        <v>53</v>
      </c>
      <c r="B21" s="1">
        <v>656420</v>
      </c>
      <c r="C21" s="40">
        <v>9600</v>
      </c>
      <c r="D21" s="41">
        <f>C21/B21*100</f>
        <v>1.4624782913378629</v>
      </c>
      <c r="F21" s="39" t="s">
        <v>53</v>
      </c>
      <c r="G21" s="40">
        <v>654200</v>
      </c>
      <c r="H21" s="40">
        <v>9600</v>
      </c>
      <c r="I21" s="41">
        <f>H21/G21*100</f>
        <v>1.467441149495567</v>
      </c>
    </row>
    <row r="22" spans="1:9" ht="19.5" thickBot="1">
      <c r="A22" s="16" t="s">
        <v>12</v>
      </c>
      <c r="B22" s="30">
        <f>B21/654200*100</f>
        <v>100.33934576582084</v>
      </c>
      <c r="C22" s="1">
        <v>99.3</v>
      </c>
      <c r="D22" s="2" t="s">
        <v>8</v>
      </c>
      <c r="F22" s="43" t="s">
        <v>12</v>
      </c>
      <c r="G22" s="1">
        <v>103.1</v>
      </c>
      <c r="H22" s="1">
        <v>99.3</v>
      </c>
      <c r="I22" s="2" t="s">
        <v>8</v>
      </c>
    </row>
    <row r="23" spans="1:9" ht="38.25" thickBot="1">
      <c r="A23" s="16" t="s">
        <v>13</v>
      </c>
      <c r="B23" s="1"/>
      <c r="C23" s="1"/>
      <c r="D23" s="2"/>
      <c r="F23" s="43" t="s">
        <v>13</v>
      </c>
      <c r="G23" s="1"/>
      <c r="H23" s="1"/>
      <c r="I23" s="2"/>
    </row>
    <row r="24" spans="1:9" ht="38.25" thickBot="1">
      <c r="A24" s="20" t="s">
        <v>59</v>
      </c>
      <c r="B24" s="1">
        <v>19.8</v>
      </c>
      <c r="C24" s="1">
        <v>0</v>
      </c>
      <c r="D24" s="2">
        <v>0</v>
      </c>
      <c r="F24" s="43" t="s">
        <v>59</v>
      </c>
      <c r="G24" s="1">
        <v>18.3</v>
      </c>
      <c r="H24" s="1">
        <v>0</v>
      </c>
      <c r="I24" s="2">
        <v>0</v>
      </c>
    </row>
    <row r="25" spans="1:9" ht="19.5" thickBot="1">
      <c r="A25" s="16" t="s">
        <v>7</v>
      </c>
      <c r="B25" s="30">
        <f>B24/18.3*100</f>
        <v>108.19672131147541</v>
      </c>
      <c r="C25" s="1">
        <v>0</v>
      </c>
      <c r="D25" s="2">
        <v>0</v>
      </c>
      <c r="F25" s="43" t="s">
        <v>7</v>
      </c>
      <c r="G25" s="1">
        <v>98.4</v>
      </c>
      <c r="H25" s="1">
        <v>0</v>
      </c>
      <c r="I25" s="2">
        <v>0</v>
      </c>
    </row>
    <row r="26" spans="1:9" ht="19.5" thickBot="1">
      <c r="A26" s="20" t="s">
        <v>60</v>
      </c>
      <c r="B26" s="1">
        <v>4.7</v>
      </c>
      <c r="C26" s="1">
        <v>0</v>
      </c>
      <c r="D26" s="2">
        <v>0</v>
      </c>
      <c r="F26" s="43" t="s">
        <v>60</v>
      </c>
      <c r="G26" s="1">
        <v>4.0999999999999996</v>
      </c>
      <c r="H26" s="1">
        <v>0</v>
      </c>
      <c r="I26" s="2">
        <v>0</v>
      </c>
    </row>
    <row r="27" spans="1:9" ht="19.5" thickBot="1">
      <c r="A27" s="20" t="s">
        <v>7</v>
      </c>
      <c r="B27" s="30">
        <f>B26/4.1*100</f>
        <v>114.63414634146343</v>
      </c>
      <c r="C27" s="1">
        <v>0</v>
      </c>
      <c r="D27" s="2">
        <v>0</v>
      </c>
      <c r="F27" s="43" t="s">
        <v>7</v>
      </c>
      <c r="G27" s="1">
        <v>102.5</v>
      </c>
      <c r="H27" s="1">
        <v>0</v>
      </c>
      <c r="I27" s="2">
        <v>0</v>
      </c>
    </row>
    <row r="28" spans="1:9" ht="19.5" thickBot="1">
      <c r="A28" s="16" t="s">
        <v>14</v>
      </c>
      <c r="B28" s="1">
        <v>26.5</v>
      </c>
      <c r="C28" s="1">
        <v>0</v>
      </c>
      <c r="D28" s="2">
        <v>0</v>
      </c>
      <c r="F28" s="43" t="s">
        <v>14</v>
      </c>
      <c r="G28" s="1">
        <v>25.1</v>
      </c>
      <c r="H28" s="1">
        <v>0</v>
      </c>
      <c r="I28" s="2">
        <v>0</v>
      </c>
    </row>
    <row r="29" spans="1:9" ht="19.5" thickBot="1">
      <c r="A29" s="16" t="s">
        <v>7</v>
      </c>
      <c r="B29" s="30">
        <f>B28/25.1*100</f>
        <v>105.57768924302789</v>
      </c>
      <c r="C29" s="1">
        <v>0</v>
      </c>
      <c r="D29" s="2">
        <v>0</v>
      </c>
      <c r="F29" s="43" t="s">
        <v>7</v>
      </c>
      <c r="G29" s="1">
        <v>100</v>
      </c>
      <c r="H29" s="1">
        <v>0</v>
      </c>
      <c r="I29" s="2">
        <v>0</v>
      </c>
    </row>
    <row r="30" spans="1:9" ht="19.5" thickBot="1">
      <c r="A30" s="16" t="s">
        <v>15</v>
      </c>
      <c r="B30" s="1">
        <v>1.95</v>
      </c>
      <c r="C30" s="1">
        <v>0</v>
      </c>
      <c r="D30" s="2">
        <v>0</v>
      </c>
      <c r="F30" s="43" t="s">
        <v>15</v>
      </c>
      <c r="G30" s="1">
        <v>1.8</v>
      </c>
      <c r="H30" s="1">
        <v>0</v>
      </c>
      <c r="I30" s="2">
        <v>0</v>
      </c>
    </row>
    <row r="31" spans="1:9" ht="19.5" thickBot="1">
      <c r="A31" s="16" t="s">
        <v>7</v>
      </c>
      <c r="B31" s="30">
        <f>B30/1.8*100</f>
        <v>108.33333333333333</v>
      </c>
      <c r="C31" s="1">
        <v>0</v>
      </c>
      <c r="D31" s="2">
        <v>0</v>
      </c>
      <c r="F31" s="43" t="s">
        <v>7</v>
      </c>
      <c r="G31" s="1">
        <v>100</v>
      </c>
      <c r="H31" s="1">
        <v>0</v>
      </c>
      <c r="I31" s="2">
        <v>0</v>
      </c>
    </row>
    <row r="32" spans="1:9" ht="19.5" thickBot="1">
      <c r="A32" s="16" t="s">
        <v>16</v>
      </c>
      <c r="B32" s="1">
        <v>0.1</v>
      </c>
      <c r="C32" s="1">
        <v>0</v>
      </c>
      <c r="D32" s="2">
        <v>0</v>
      </c>
      <c r="F32" s="43" t="s">
        <v>16</v>
      </c>
      <c r="G32" s="1">
        <v>0.1</v>
      </c>
      <c r="H32" s="1">
        <v>0</v>
      </c>
      <c r="I32" s="2">
        <v>0</v>
      </c>
    </row>
    <row r="33" spans="1:9" ht="19.5" thickBot="1">
      <c r="A33" s="16" t="s">
        <v>7</v>
      </c>
      <c r="B33" s="30">
        <f>B32/0.1*100</f>
        <v>100</v>
      </c>
      <c r="C33" s="1">
        <v>0</v>
      </c>
      <c r="D33" s="2">
        <v>0</v>
      </c>
      <c r="F33" s="43" t="s">
        <v>7</v>
      </c>
      <c r="G33" s="1">
        <v>100</v>
      </c>
      <c r="H33" s="1">
        <v>0</v>
      </c>
      <c r="I33" s="2">
        <v>0</v>
      </c>
    </row>
    <row r="34" spans="1:9" ht="19.5" thickBot="1">
      <c r="A34" s="16" t="s">
        <v>17</v>
      </c>
      <c r="B34" s="1">
        <v>1.9</v>
      </c>
      <c r="C34" s="1">
        <v>0</v>
      </c>
      <c r="D34" s="2">
        <v>0</v>
      </c>
      <c r="F34" s="43" t="s">
        <v>17</v>
      </c>
      <c r="G34" s="1">
        <v>1.7</v>
      </c>
      <c r="H34" s="1">
        <v>0</v>
      </c>
      <c r="I34" s="2">
        <v>0</v>
      </c>
    </row>
    <row r="35" spans="1:9" ht="19.5" thickBot="1">
      <c r="A35" s="16" t="s">
        <v>7</v>
      </c>
      <c r="B35" s="30">
        <f>B34/1.7*100</f>
        <v>111.76470588235294</v>
      </c>
      <c r="C35" s="1">
        <v>0</v>
      </c>
      <c r="D35" s="2">
        <v>0</v>
      </c>
      <c r="F35" s="43" t="s">
        <v>7</v>
      </c>
      <c r="G35" s="1">
        <v>100</v>
      </c>
      <c r="H35" s="1">
        <v>0</v>
      </c>
      <c r="I35" s="2">
        <v>0</v>
      </c>
    </row>
    <row r="36" spans="1:9" ht="19.5" thickBot="1">
      <c r="A36" s="16" t="s">
        <v>18</v>
      </c>
      <c r="B36" s="1">
        <v>1.9</v>
      </c>
      <c r="C36" s="1">
        <v>0</v>
      </c>
      <c r="D36" s="2">
        <v>0</v>
      </c>
      <c r="F36" s="43" t="s">
        <v>18</v>
      </c>
      <c r="G36" s="1">
        <v>1.5</v>
      </c>
      <c r="H36" s="1">
        <v>0</v>
      </c>
      <c r="I36" s="2">
        <v>0</v>
      </c>
    </row>
    <row r="37" spans="1:9" ht="19.5" thickBot="1">
      <c r="A37" s="16" t="s">
        <v>7</v>
      </c>
      <c r="B37" s="30">
        <f>B36/1.5*100</f>
        <v>126.66666666666666</v>
      </c>
      <c r="C37" s="1">
        <v>0</v>
      </c>
      <c r="D37" s="2">
        <v>0</v>
      </c>
      <c r="F37" s="43" t="s">
        <v>7</v>
      </c>
      <c r="G37" s="1">
        <v>100</v>
      </c>
      <c r="H37" s="1">
        <v>0</v>
      </c>
      <c r="I37" s="2">
        <v>0</v>
      </c>
    </row>
    <row r="38" spans="1:9" ht="19.5" thickBot="1">
      <c r="A38" s="20" t="s">
        <v>61</v>
      </c>
      <c r="B38" s="1">
        <v>0.189</v>
      </c>
      <c r="C38" s="1">
        <v>0</v>
      </c>
      <c r="D38" s="2">
        <v>0</v>
      </c>
      <c r="F38" s="43" t="s">
        <v>61</v>
      </c>
      <c r="G38" s="1">
        <v>0.15</v>
      </c>
      <c r="H38" s="1">
        <v>0</v>
      </c>
      <c r="I38" s="2">
        <v>0</v>
      </c>
    </row>
    <row r="39" spans="1:9" ht="19.5" thickBot="1">
      <c r="A39" s="20" t="s">
        <v>7</v>
      </c>
      <c r="B39" s="30">
        <f>B38/0.15*100</f>
        <v>126</v>
      </c>
      <c r="C39" s="1">
        <v>0</v>
      </c>
      <c r="D39" s="2">
        <v>0</v>
      </c>
      <c r="F39" s="43" t="s">
        <v>7</v>
      </c>
      <c r="G39" s="1">
        <v>100</v>
      </c>
      <c r="H39" s="1">
        <v>0</v>
      </c>
      <c r="I39" s="2">
        <v>0</v>
      </c>
    </row>
    <row r="40" spans="1:9" ht="19.5" thickBot="1">
      <c r="A40" s="16" t="s">
        <v>19</v>
      </c>
      <c r="B40" s="1">
        <v>1.1097999999999999</v>
      </c>
      <c r="C40" s="1">
        <v>0.36</v>
      </c>
      <c r="D40" s="24">
        <f>C40/B40*100</f>
        <v>32.43827716705713</v>
      </c>
      <c r="F40" s="43" t="s">
        <v>19</v>
      </c>
      <c r="G40" s="1">
        <v>1.0098</v>
      </c>
      <c r="H40" s="1">
        <v>0.36</v>
      </c>
      <c r="I40" s="24">
        <f>H40/G40*100</f>
        <v>35.650623885918002</v>
      </c>
    </row>
    <row r="41" spans="1:9" ht="19.5" thickBot="1">
      <c r="A41" s="16" t="s">
        <v>7</v>
      </c>
      <c r="B41" s="30">
        <f>B40/10098*100</f>
        <v>1.0990295107942166E-2</v>
      </c>
      <c r="C41" s="27">
        <v>59</v>
      </c>
      <c r="D41" s="2" t="s">
        <v>8</v>
      </c>
      <c r="F41" s="43" t="s">
        <v>7</v>
      </c>
      <c r="G41" s="1">
        <v>100</v>
      </c>
      <c r="H41" s="27">
        <v>59</v>
      </c>
      <c r="I41" s="2" t="s">
        <v>8</v>
      </c>
    </row>
    <row r="42" spans="1:9" ht="19.5" thickBot="1">
      <c r="A42" s="16" t="s">
        <v>20</v>
      </c>
      <c r="B42" s="1"/>
      <c r="C42" s="1"/>
      <c r="D42" s="2"/>
      <c r="F42" s="43" t="s">
        <v>20</v>
      </c>
      <c r="G42" s="1"/>
      <c r="H42" s="1"/>
      <c r="I42" s="2"/>
    </row>
    <row r="43" spans="1:9" ht="38.25" thickBot="1">
      <c r="A43" s="16" t="s">
        <v>21</v>
      </c>
      <c r="B43" s="1">
        <v>0.28000000000000003</v>
      </c>
      <c r="C43" s="1">
        <v>0.1</v>
      </c>
      <c r="D43" s="24">
        <f>C43/B43*100</f>
        <v>35.714285714285715</v>
      </c>
      <c r="F43" s="43" t="s">
        <v>21</v>
      </c>
      <c r="G43" s="1">
        <v>0.28000000000000003</v>
      </c>
      <c r="H43" s="1">
        <v>0.1</v>
      </c>
      <c r="I43" s="24">
        <f>H43/G43*100</f>
        <v>35.714285714285715</v>
      </c>
    </row>
    <row r="44" spans="1:9" ht="19.5" thickBot="1">
      <c r="A44" s="16" t="s">
        <v>7</v>
      </c>
      <c r="B44" s="30">
        <f>B43/0.28*100</f>
        <v>100</v>
      </c>
      <c r="C44" s="1">
        <v>70</v>
      </c>
      <c r="D44" s="2" t="s">
        <v>8</v>
      </c>
      <c r="F44" s="43" t="s">
        <v>7</v>
      </c>
      <c r="G44" s="1">
        <v>100</v>
      </c>
      <c r="H44" s="1">
        <v>70</v>
      </c>
      <c r="I44" s="2" t="s">
        <v>8</v>
      </c>
    </row>
    <row r="45" spans="1:9" ht="19.5" thickBot="1">
      <c r="A45" s="16" t="s">
        <v>22</v>
      </c>
      <c r="B45" s="1">
        <v>2.98E-2</v>
      </c>
      <c r="C45" s="1">
        <v>4.0000000000000001E-3</v>
      </c>
      <c r="D45" s="24">
        <f>C45/B45*100</f>
        <v>13.422818791946309</v>
      </c>
      <c r="F45" s="43" t="s">
        <v>22</v>
      </c>
      <c r="G45" s="1">
        <v>2.98E-2</v>
      </c>
      <c r="H45" s="1">
        <v>4.0000000000000001E-3</v>
      </c>
      <c r="I45" s="24">
        <f>H45/G45*100</f>
        <v>13.422818791946309</v>
      </c>
    </row>
    <row r="46" spans="1:9" ht="19.5" thickBot="1">
      <c r="A46" s="16" t="s">
        <v>7</v>
      </c>
      <c r="B46" s="30">
        <f>B45/0.0298*100</f>
        <v>100</v>
      </c>
      <c r="C46" s="1">
        <v>26</v>
      </c>
      <c r="D46" s="2" t="s">
        <v>8</v>
      </c>
      <c r="F46" s="43" t="s">
        <v>7</v>
      </c>
      <c r="G46" s="1">
        <v>102</v>
      </c>
      <c r="H46" s="1">
        <v>26</v>
      </c>
      <c r="I46" s="2" t="s">
        <v>8</v>
      </c>
    </row>
    <row r="47" spans="1:9" ht="19.5" thickBot="1">
      <c r="A47" s="16" t="s">
        <v>23</v>
      </c>
      <c r="B47" s="1">
        <v>0.8</v>
      </c>
      <c r="C47" s="1">
        <v>0.22</v>
      </c>
      <c r="D47" s="24">
        <f>C47/B47*100</f>
        <v>27.499999999999996</v>
      </c>
      <c r="F47" s="43" t="s">
        <v>23</v>
      </c>
      <c r="G47" s="1">
        <v>0.7</v>
      </c>
      <c r="H47" s="1">
        <v>0.22</v>
      </c>
      <c r="I47" s="24">
        <f>H47/G47*100</f>
        <v>31.428571428571434</v>
      </c>
    </row>
    <row r="48" spans="1:9" ht="19.5" thickBot="1">
      <c r="A48" s="16" t="s">
        <v>7</v>
      </c>
      <c r="B48" s="30">
        <f>B47/0.7*100</f>
        <v>114.28571428571431</v>
      </c>
      <c r="C48" s="1">
        <v>79</v>
      </c>
      <c r="D48" s="2" t="s">
        <v>8</v>
      </c>
      <c r="F48" s="43" t="s">
        <v>7</v>
      </c>
      <c r="G48" s="1">
        <v>100</v>
      </c>
      <c r="H48" s="1">
        <v>79</v>
      </c>
      <c r="I48" s="2" t="s">
        <v>8</v>
      </c>
    </row>
    <row r="49" spans="1:9" ht="19.5" thickBot="1">
      <c r="A49" s="16" t="s">
        <v>24</v>
      </c>
      <c r="B49" s="1">
        <v>0.7</v>
      </c>
      <c r="C49" s="1">
        <v>0.2</v>
      </c>
      <c r="D49" s="24">
        <f>C49/B49*100</f>
        <v>28.571428571428577</v>
      </c>
      <c r="F49" s="43" t="s">
        <v>24</v>
      </c>
      <c r="G49" s="1">
        <v>0.6</v>
      </c>
      <c r="H49" s="1">
        <v>0.2</v>
      </c>
      <c r="I49" s="24">
        <f>H49/G49*100</f>
        <v>33.333333333333336</v>
      </c>
    </row>
    <row r="50" spans="1:9" ht="19.5" thickBot="1">
      <c r="A50" s="16" t="s">
        <v>7</v>
      </c>
      <c r="B50" s="30">
        <f>B49/0.6*100</f>
        <v>116.66666666666667</v>
      </c>
      <c r="C50" s="1">
        <v>104.1</v>
      </c>
      <c r="D50" s="2" t="s">
        <v>8</v>
      </c>
      <c r="F50" s="43" t="s">
        <v>7</v>
      </c>
      <c r="G50" s="1">
        <v>100</v>
      </c>
      <c r="H50" s="1">
        <v>104.1</v>
      </c>
      <c r="I50" s="2" t="s">
        <v>8</v>
      </c>
    </row>
    <row r="51" spans="1:9" ht="19.5" thickBot="1">
      <c r="A51" s="16" t="s">
        <v>23</v>
      </c>
      <c r="B51" s="1">
        <v>0.7</v>
      </c>
      <c r="C51" s="1">
        <v>0.21</v>
      </c>
      <c r="D51" s="24">
        <f>C51/B51*100</f>
        <v>30</v>
      </c>
      <c r="F51" s="43" t="s">
        <v>23</v>
      </c>
      <c r="G51" s="1">
        <v>0.6</v>
      </c>
      <c r="H51" s="1">
        <v>0.21</v>
      </c>
      <c r="I51" s="24">
        <f>H51/G51*100</f>
        <v>35</v>
      </c>
    </row>
    <row r="52" spans="1:9" ht="19.5" thickBot="1">
      <c r="A52" s="16" t="s">
        <v>7</v>
      </c>
      <c r="B52" s="30">
        <f>B51/0.6*100</f>
        <v>116.66666666666667</v>
      </c>
      <c r="C52" s="1">
        <v>104.3</v>
      </c>
      <c r="D52" s="2" t="s">
        <v>8</v>
      </c>
      <c r="F52" s="43" t="s">
        <v>7</v>
      </c>
      <c r="G52" s="1">
        <v>100</v>
      </c>
      <c r="H52" s="1">
        <v>104.3</v>
      </c>
      <c r="I52" s="2" t="s">
        <v>8</v>
      </c>
    </row>
    <row r="53" spans="1:9" ht="19.5" thickBot="1">
      <c r="A53" s="20" t="s">
        <v>25</v>
      </c>
      <c r="B53" s="1">
        <v>3.7</v>
      </c>
      <c r="C53" s="1">
        <v>1.42</v>
      </c>
      <c r="D53" s="24">
        <f>C53/B53*100</f>
        <v>38.378378378378372</v>
      </c>
      <c r="F53" s="43" t="s">
        <v>25</v>
      </c>
      <c r="G53" s="1">
        <v>3.3</v>
      </c>
      <c r="H53" s="1">
        <v>1.42</v>
      </c>
      <c r="I53" s="24">
        <f>H53/G53*100</f>
        <v>43.030303030303031</v>
      </c>
    </row>
    <row r="54" spans="1:9" ht="19.5" thickBot="1">
      <c r="A54" s="16" t="s">
        <v>7</v>
      </c>
      <c r="B54" s="30">
        <f>B53/3.3*100</f>
        <v>112.12121212121214</v>
      </c>
      <c r="C54" s="1">
        <v>96.2</v>
      </c>
      <c r="D54" s="2" t="s">
        <v>8</v>
      </c>
      <c r="F54" s="43" t="s">
        <v>7</v>
      </c>
      <c r="G54" s="1">
        <v>100</v>
      </c>
      <c r="H54" s="1">
        <v>96.2</v>
      </c>
      <c r="I54" s="2" t="s">
        <v>8</v>
      </c>
    </row>
    <row r="55" spans="1:9" ht="74.25" customHeight="1">
      <c r="A55" s="69" t="s">
        <v>26</v>
      </c>
      <c r="B55" s="57">
        <v>996</v>
      </c>
      <c r="C55" s="57">
        <v>1003</v>
      </c>
      <c r="D55" s="6"/>
      <c r="F55" s="69" t="s">
        <v>26</v>
      </c>
      <c r="G55" s="57">
        <v>975</v>
      </c>
      <c r="H55" s="57">
        <v>1003</v>
      </c>
      <c r="I55" s="6"/>
    </row>
    <row r="56" spans="1:9" ht="17.25" customHeight="1" thickBot="1">
      <c r="A56" s="71"/>
      <c r="B56" s="59"/>
      <c r="C56" s="59"/>
      <c r="D56" s="24">
        <f>C55/B55*100</f>
        <v>100.70281124497993</v>
      </c>
      <c r="F56" s="71"/>
      <c r="G56" s="59"/>
      <c r="H56" s="59"/>
      <c r="I56" s="24">
        <f>H55/G55*100</f>
        <v>102.87179487179488</v>
      </c>
    </row>
    <row r="57" spans="1:9" ht="19.5" thickBot="1">
      <c r="A57" s="16" t="s">
        <v>7</v>
      </c>
      <c r="B57" s="30">
        <v>97.9</v>
      </c>
      <c r="C57" s="1">
        <v>100</v>
      </c>
      <c r="D57" s="2" t="s">
        <v>8</v>
      </c>
      <c r="F57" s="43" t="s">
        <v>7</v>
      </c>
      <c r="G57" s="1">
        <v>101.5</v>
      </c>
      <c r="H57" s="1">
        <v>100</v>
      </c>
      <c r="I57" s="2" t="s">
        <v>8</v>
      </c>
    </row>
    <row r="58" spans="1:9" s="37" customFormat="1" ht="38.25" thickBot="1">
      <c r="A58" s="34" t="s">
        <v>62</v>
      </c>
      <c r="B58" s="35">
        <v>109</v>
      </c>
      <c r="C58" s="35">
        <v>109</v>
      </c>
      <c r="D58" s="36">
        <f>C58/B58*100</f>
        <v>100</v>
      </c>
      <c r="F58" s="34" t="s">
        <v>62</v>
      </c>
      <c r="G58" s="35">
        <v>109</v>
      </c>
      <c r="H58" s="35">
        <v>109</v>
      </c>
      <c r="I58" s="36">
        <f>H58/G58*100</f>
        <v>100</v>
      </c>
    </row>
    <row r="59" spans="1:9" ht="19.5" thickBot="1">
      <c r="A59" s="20" t="s">
        <v>7</v>
      </c>
      <c r="B59" s="1">
        <v>100.9</v>
      </c>
      <c r="C59" s="1">
        <v>100</v>
      </c>
      <c r="D59" s="2" t="s">
        <v>8</v>
      </c>
      <c r="F59" s="43" t="s">
        <v>7</v>
      </c>
      <c r="G59" s="1">
        <v>100.9</v>
      </c>
      <c r="H59" s="1">
        <v>100</v>
      </c>
      <c r="I59" s="2" t="s">
        <v>8</v>
      </c>
    </row>
    <row r="60" spans="1:9" ht="57" thickBot="1">
      <c r="A60" s="16" t="s">
        <v>27</v>
      </c>
      <c r="B60" s="1"/>
      <c r="C60" s="1"/>
      <c r="D60" s="2"/>
      <c r="F60" s="43" t="s">
        <v>27</v>
      </c>
      <c r="G60" s="1"/>
      <c r="H60" s="1"/>
      <c r="I60" s="2"/>
    </row>
    <row r="61" spans="1:9" ht="19.5" thickBot="1">
      <c r="A61" s="16" t="s">
        <v>28</v>
      </c>
      <c r="B61" s="1">
        <v>45</v>
      </c>
      <c r="C61" s="1">
        <v>566</v>
      </c>
      <c r="D61" s="24">
        <f>C61/B61*100</f>
        <v>1257.7777777777778</v>
      </c>
      <c r="F61" s="43" t="s">
        <v>28</v>
      </c>
      <c r="G61" s="1">
        <v>2750</v>
      </c>
      <c r="H61" s="1">
        <v>566</v>
      </c>
      <c r="I61" s="24">
        <f>H61/G61*100</f>
        <v>20.581818181818182</v>
      </c>
    </row>
    <row r="62" spans="1:9" ht="19.5" thickBot="1">
      <c r="A62" s="16" t="s">
        <v>7</v>
      </c>
      <c r="B62" s="30">
        <f>B61/100.2*100</f>
        <v>44.91017964071856</v>
      </c>
      <c r="C62" s="1">
        <v>12</v>
      </c>
      <c r="D62" s="2" t="s">
        <v>8</v>
      </c>
      <c r="F62" s="43" t="s">
        <v>7</v>
      </c>
      <c r="G62" s="1">
        <v>100.2</v>
      </c>
      <c r="H62" s="1">
        <v>12</v>
      </c>
      <c r="I62" s="2" t="s">
        <v>8</v>
      </c>
    </row>
    <row r="63" spans="1:9" ht="19.5" thickBot="1">
      <c r="A63" s="16" t="s">
        <v>29</v>
      </c>
      <c r="B63" s="1">
        <v>1100</v>
      </c>
      <c r="C63" s="1">
        <v>1002</v>
      </c>
      <c r="D63" s="24">
        <f>C63/B63*100</f>
        <v>91.090909090909093</v>
      </c>
      <c r="F63" s="43" t="s">
        <v>29</v>
      </c>
      <c r="G63" s="1">
        <v>722</v>
      </c>
      <c r="H63" s="1">
        <v>1002</v>
      </c>
      <c r="I63" s="24">
        <f>H63/G63*100</f>
        <v>138.78116343490305</v>
      </c>
    </row>
    <row r="64" spans="1:9" ht="19.5" thickBot="1">
      <c r="A64" s="16" t="s">
        <v>7</v>
      </c>
      <c r="B64" s="30">
        <f>B63/722*100</f>
        <v>152.35457063711914</v>
      </c>
      <c r="C64" s="1">
        <v>106.6</v>
      </c>
      <c r="D64" s="2" t="s">
        <v>8</v>
      </c>
      <c r="F64" s="43" t="s">
        <v>7</v>
      </c>
      <c r="G64" s="1">
        <v>100.3</v>
      </c>
      <c r="H64" s="1">
        <v>106.6</v>
      </c>
      <c r="I64" s="2" t="s">
        <v>8</v>
      </c>
    </row>
    <row r="65" spans="1:9" ht="38.25" thickBot="1">
      <c r="A65" s="16" t="s">
        <v>30</v>
      </c>
      <c r="B65" s="1">
        <v>39</v>
      </c>
      <c r="C65" s="1">
        <v>22.4</v>
      </c>
      <c r="D65" s="24">
        <f>C65/B65*100</f>
        <v>57.435897435897431</v>
      </c>
      <c r="F65" s="43" t="s">
        <v>30</v>
      </c>
      <c r="G65" s="1">
        <v>32.799999999999997</v>
      </c>
      <c r="H65" s="1">
        <v>22.4</v>
      </c>
      <c r="I65" s="24">
        <f>H65/G65*100</f>
        <v>68.292682926829272</v>
      </c>
    </row>
    <row r="66" spans="1:9" ht="19.5" thickBot="1">
      <c r="A66" s="16" t="s">
        <v>7</v>
      </c>
      <c r="B66" s="30">
        <f>B65/32.8*100</f>
        <v>118.90243902439026</v>
      </c>
      <c r="C66" s="1">
        <v>99.6</v>
      </c>
      <c r="D66" s="2" t="s">
        <v>8</v>
      </c>
      <c r="F66" s="43" t="s">
        <v>7</v>
      </c>
      <c r="G66" s="1">
        <v>91.1</v>
      </c>
      <c r="H66" s="1">
        <v>99.6</v>
      </c>
      <c r="I66" s="2" t="s">
        <v>8</v>
      </c>
    </row>
    <row r="67" spans="1:9" ht="19.5" thickBot="1">
      <c r="A67" s="45" t="s">
        <v>31</v>
      </c>
      <c r="B67" s="46"/>
      <c r="C67" s="46"/>
      <c r="D67" s="47"/>
      <c r="F67" s="45" t="s">
        <v>31</v>
      </c>
      <c r="G67" s="46"/>
      <c r="H67" s="46"/>
      <c r="I67" s="47"/>
    </row>
    <row r="68" spans="1:9" s="29" customFormat="1" ht="93.75" customHeight="1">
      <c r="A68" s="51" t="s">
        <v>63</v>
      </c>
      <c r="B68" s="54">
        <v>200000</v>
      </c>
      <c r="C68" s="57"/>
      <c r="D68" s="28"/>
      <c r="F68" s="51" t="s">
        <v>63</v>
      </c>
      <c r="G68" s="54">
        <v>200000</v>
      </c>
      <c r="H68" s="57"/>
      <c r="I68" s="28"/>
    </row>
    <row r="69" spans="1:9" ht="18.75" hidden="1" customHeight="1">
      <c r="A69" s="52"/>
      <c r="B69" s="55"/>
      <c r="C69" s="58"/>
      <c r="D69" s="9"/>
      <c r="F69" s="52"/>
      <c r="G69" s="55"/>
      <c r="H69" s="58"/>
      <c r="I69" s="9"/>
    </row>
    <row r="70" spans="1:9" ht="19.5" hidden="1" customHeight="1" thickBot="1">
      <c r="A70" s="53"/>
      <c r="B70" s="56"/>
      <c r="C70" s="59"/>
      <c r="D70" s="2">
        <v>4.2</v>
      </c>
      <c r="F70" s="53"/>
      <c r="G70" s="56"/>
      <c r="H70" s="59"/>
      <c r="I70" s="2">
        <v>4.2</v>
      </c>
    </row>
    <row r="71" spans="1:9" ht="38.25" thickBot="1">
      <c r="A71" s="16" t="s">
        <v>32</v>
      </c>
      <c r="B71" s="1">
        <v>100</v>
      </c>
      <c r="C71" s="1"/>
      <c r="D71" s="1" t="s">
        <v>8</v>
      </c>
      <c r="F71" s="43" t="s">
        <v>32</v>
      </c>
      <c r="G71" s="1">
        <v>100</v>
      </c>
      <c r="H71" s="1"/>
      <c r="I71" s="1" t="s">
        <v>8</v>
      </c>
    </row>
    <row r="72" spans="1:9" ht="75.75" thickBot="1">
      <c r="A72" s="25" t="s">
        <v>64</v>
      </c>
      <c r="B72" s="1">
        <v>65845</v>
      </c>
      <c r="C72" s="4">
        <v>32603</v>
      </c>
      <c r="D72" s="30">
        <f>C72/B72*100</f>
        <v>49.514769534512872</v>
      </c>
      <c r="F72" s="43" t="s">
        <v>64</v>
      </c>
      <c r="G72" s="1">
        <v>65412</v>
      </c>
      <c r="H72" s="4">
        <v>32603</v>
      </c>
      <c r="I72" s="30">
        <f>H72/G72*100</f>
        <v>49.842536537638352</v>
      </c>
    </row>
    <row r="73" spans="1:9" ht="38.25" thickBot="1">
      <c r="A73" s="16" t="s">
        <v>32</v>
      </c>
      <c r="B73" s="30">
        <f>B72/65412*100</f>
        <v>100.66195805051062</v>
      </c>
      <c r="C73" s="1">
        <v>72.3</v>
      </c>
      <c r="D73" s="1" t="s">
        <v>8</v>
      </c>
      <c r="F73" s="43" t="s">
        <v>32</v>
      </c>
      <c r="G73" s="1">
        <v>101.7</v>
      </c>
      <c r="H73" s="1">
        <v>72.3</v>
      </c>
      <c r="I73" s="1" t="s">
        <v>8</v>
      </c>
    </row>
    <row r="74" spans="1:9" ht="18.75">
      <c r="A74" s="60"/>
      <c r="B74" s="61"/>
      <c r="C74" s="61"/>
      <c r="D74" s="62"/>
      <c r="F74" s="60"/>
      <c r="G74" s="61"/>
      <c r="H74" s="61"/>
      <c r="I74" s="62"/>
    </row>
    <row r="75" spans="1:9" ht="19.5" thickBot="1">
      <c r="A75" s="63" t="s">
        <v>33</v>
      </c>
      <c r="B75" s="64"/>
      <c r="C75" s="64"/>
      <c r="D75" s="65"/>
      <c r="F75" s="63" t="s">
        <v>33</v>
      </c>
      <c r="G75" s="64"/>
      <c r="H75" s="64"/>
      <c r="I75" s="65"/>
    </row>
    <row r="76" spans="1:9" ht="57" thickBot="1">
      <c r="A76" s="25" t="s">
        <v>65</v>
      </c>
      <c r="B76" s="1">
        <v>879150</v>
      </c>
      <c r="C76" s="1">
        <v>438800</v>
      </c>
      <c r="D76" s="30">
        <f>C76/B76*100</f>
        <v>49.911846670079051</v>
      </c>
      <c r="F76" s="43" t="s">
        <v>65</v>
      </c>
      <c r="G76" s="1">
        <v>877201</v>
      </c>
      <c r="H76" s="1">
        <v>438800</v>
      </c>
      <c r="I76" s="30">
        <f>H76/G76*100</f>
        <v>50.022742792130884</v>
      </c>
    </row>
    <row r="77" spans="1:9" ht="38.25" thickBot="1">
      <c r="A77" s="16" t="s">
        <v>34</v>
      </c>
      <c r="B77" s="30">
        <f>B76/877201*100</f>
        <v>100.22218396923851</v>
      </c>
      <c r="C77" s="1">
        <v>97.6</v>
      </c>
      <c r="D77" s="1" t="s">
        <v>8</v>
      </c>
      <c r="F77" s="43" t="s">
        <v>34</v>
      </c>
      <c r="G77" s="1">
        <v>100.7</v>
      </c>
      <c r="H77" s="1">
        <v>97.6</v>
      </c>
      <c r="I77" s="1" t="s">
        <v>8</v>
      </c>
    </row>
    <row r="78" spans="1:9" ht="19.5" thickBot="1">
      <c r="A78" s="45" t="s">
        <v>35</v>
      </c>
      <c r="B78" s="46"/>
      <c r="C78" s="46"/>
      <c r="D78" s="47"/>
      <c r="F78" s="45" t="s">
        <v>35</v>
      </c>
      <c r="G78" s="46"/>
      <c r="H78" s="46"/>
      <c r="I78" s="47"/>
    </row>
    <row r="79" spans="1:9" ht="38.25" thickBot="1">
      <c r="A79" s="25" t="s">
        <v>66</v>
      </c>
      <c r="B79" s="1">
        <v>477563</v>
      </c>
      <c r="C79" s="1">
        <v>238500</v>
      </c>
      <c r="D79" s="30">
        <f>C79/B79*100</f>
        <v>49.941054897469023</v>
      </c>
      <c r="F79" s="43" t="s">
        <v>66</v>
      </c>
      <c r="G79" s="1">
        <v>477000</v>
      </c>
      <c r="H79" s="1">
        <v>238500</v>
      </c>
      <c r="I79" s="30">
        <f>H79/G79*100</f>
        <v>50</v>
      </c>
    </row>
    <row r="80" spans="1:9" ht="38.25" thickBot="1">
      <c r="A80" s="16" t="s">
        <v>32</v>
      </c>
      <c r="B80" s="30">
        <f>B79/477000*100</f>
        <v>100.11802935010483</v>
      </c>
      <c r="C80" s="1">
        <v>103.1</v>
      </c>
      <c r="D80" s="1" t="s">
        <v>8</v>
      </c>
      <c r="F80" s="43" t="s">
        <v>32</v>
      </c>
      <c r="G80" s="1">
        <v>100.4</v>
      </c>
      <c r="H80" s="1">
        <v>103.1</v>
      </c>
      <c r="I80" s="1" t="s">
        <v>8</v>
      </c>
    </row>
    <row r="81" spans="1:9" ht="38.25" thickBot="1">
      <c r="A81" s="25" t="s">
        <v>67</v>
      </c>
      <c r="B81" s="1">
        <v>11785</v>
      </c>
      <c r="C81" s="1">
        <v>5850</v>
      </c>
      <c r="D81" s="30">
        <f>C81/B81*100</f>
        <v>49.639372083156559</v>
      </c>
      <c r="F81" s="43" t="s">
        <v>67</v>
      </c>
      <c r="G81" s="1">
        <v>11700</v>
      </c>
      <c r="H81" s="1">
        <v>5850</v>
      </c>
      <c r="I81" s="30">
        <f>H81/G81*100</f>
        <v>50</v>
      </c>
    </row>
    <row r="82" spans="1:9" ht="38.25" thickBot="1">
      <c r="A82" s="16" t="s">
        <v>32</v>
      </c>
      <c r="B82" s="30">
        <f>B81/11700*100</f>
        <v>100.72649572649573</v>
      </c>
      <c r="C82" s="1">
        <v>96.6</v>
      </c>
      <c r="D82" s="1" t="s">
        <v>8</v>
      </c>
      <c r="F82" s="43" t="s">
        <v>32</v>
      </c>
      <c r="G82" s="1">
        <v>103.5</v>
      </c>
      <c r="H82" s="1">
        <v>96.6</v>
      </c>
      <c r="I82" s="1" t="s">
        <v>8</v>
      </c>
    </row>
    <row r="83" spans="1:9" ht="38.25" thickBot="1">
      <c r="A83" s="25" t="s">
        <v>68</v>
      </c>
      <c r="B83" s="1">
        <v>37896</v>
      </c>
      <c r="C83" s="1">
        <v>18845</v>
      </c>
      <c r="D83" s="30">
        <f>C83/B83*100</f>
        <v>49.728203504327631</v>
      </c>
      <c r="F83" s="43" t="s">
        <v>68</v>
      </c>
      <c r="G83" s="1">
        <v>37500</v>
      </c>
      <c r="H83" s="1">
        <v>18845</v>
      </c>
      <c r="I83" s="30">
        <f>H83/G83*100</f>
        <v>50.253333333333337</v>
      </c>
    </row>
    <row r="84" spans="1:9" ht="38.25" thickBot="1">
      <c r="A84" s="16" t="s">
        <v>32</v>
      </c>
      <c r="B84" s="30">
        <f>B83/37500*100</f>
        <v>101.05599999999998</v>
      </c>
      <c r="C84" s="1">
        <v>101.9</v>
      </c>
      <c r="D84" s="1" t="s">
        <v>8</v>
      </c>
      <c r="F84" s="43" t="s">
        <v>32</v>
      </c>
      <c r="G84" s="1">
        <v>101.4</v>
      </c>
      <c r="H84" s="1">
        <v>101.9</v>
      </c>
      <c r="I84" s="1" t="s">
        <v>8</v>
      </c>
    </row>
    <row r="85" spans="1:9" ht="37.5" customHeight="1" thickBot="1">
      <c r="A85" s="45" t="s">
        <v>36</v>
      </c>
      <c r="B85" s="46"/>
      <c r="C85" s="46"/>
      <c r="D85" s="47"/>
      <c r="F85" s="45" t="s">
        <v>36</v>
      </c>
      <c r="G85" s="46"/>
      <c r="H85" s="46"/>
      <c r="I85" s="47"/>
    </row>
    <row r="86" spans="1:9" ht="57" thickBot="1">
      <c r="A86" s="16" t="s">
        <v>37</v>
      </c>
      <c r="B86" s="1">
        <v>37</v>
      </c>
      <c r="C86" s="5">
        <v>35</v>
      </c>
      <c r="D86" s="5">
        <v>100</v>
      </c>
      <c r="F86" s="43" t="s">
        <v>37</v>
      </c>
      <c r="G86" s="1">
        <v>35</v>
      </c>
      <c r="H86" s="5">
        <v>35</v>
      </c>
      <c r="I86" s="5">
        <v>100</v>
      </c>
    </row>
    <row r="87" spans="1:9" ht="161.25" customHeight="1" thickBot="1">
      <c r="A87" s="69" t="s">
        <v>38</v>
      </c>
      <c r="B87" s="57">
        <v>29.4</v>
      </c>
      <c r="C87" s="54">
        <v>29.8</v>
      </c>
      <c r="D87" s="12" t="s">
        <v>39</v>
      </c>
      <c r="F87" s="69" t="s">
        <v>38</v>
      </c>
      <c r="G87" s="57">
        <v>29.4</v>
      </c>
      <c r="H87" s="54">
        <v>29.8</v>
      </c>
      <c r="I87" s="12" t="s">
        <v>39</v>
      </c>
    </row>
    <row r="88" spans="1:9" ht="19.5" hidden="1" customHeight="1" thickBot="1">
      <c r="A88" s="70"/>
      <c r="B88" s="58"/>
      <c r="C88" s="55"/>
      <c r="D88" s="13"/>
      <c r="F88" s="70"/>
      <c r="G88" s="58"/>
      <c r="H88" s="55"/>
      <c r="I88" s="13"/>
    </row>
    <row r="89" spans="1:9" ht="19.5" hidden="1" customHeight="1" thickBot="1">
      <c r="A89" s="71"/>
      <c r="B89" s="59"/>
      <c r="C89" s="56"/>
      <c r="D89" s="11">
        <v>103.9</v>
      </c>
      <c r="F89" s="71"/>
      <c r="G89" s="59"/>
      <c r="H89" s="56"/>
      <c r="I89" s="11">
        <v>103.9</v>
      </c>
    </row>
    <row r="90" spans="1:9" ht="140.25" customHeight="1" thickBot="1">
      <c r="A90" s="69" t="s">
        <v>40</v>
      </c>
      <c r="B90" s="57"/>
      <c r="C90" s="54"/>
      <c r="D90" s="7"/>
      <c r="F90" s="69" t="s">
        <v>40</v>
      </c>
      <c r="G90" s="57"/>
      <c r="H90" s="54"/>
      <c r="I90" s="7"/>
    </row>
    <row r="91" spans="1:9" ht="19.5" hidden="1" customHeight="1" thickBot="1">
      <c r="A91" s="71"/>
      <c r="B91" s="59"/>
      <c r="C91" s="56"/>
      <c r="D91" s="5">
        <v>5.7</v>
      </c>
      <c r="F91" s="71"/>
      <c r="G91" s="59"/>
      <c r="H91" s="56"/>
      <c r="I91" s="5">
        <v>5.7</v>
      </c>
    </row>
    <row r="92" spans="1:9" ht="19.5" thickBot="1">
      <c r="A92" s="45" t="s">
        <v>41</v>
      </c>
      <c r="B92" s="46"/>
      <c r="C92" s="46"/>
      <c r="D92" s="47"/>
      <c r="F92" s="45" t="s">
        <v>41</v>
      </c>
      <c r="G92" s="46"/>
      <c r="H92" s="46"/>
      <c r="I92" s="47"/>
    </row>
    <row r="93" spans="1:9" ht="19.5" thickBot="1">
      <c r="A93" s="25" t="s">
        <v>69</v>
      </c>
      <c r="B93" s="1">
        <v>880123</v>
      </c>
      <c r="C93" s="1">
        <v>423118</v>
      </c>
      <c r="D93" s="30">
        <f>C93/B93*100</f>
        <v>48.074871353208586</v>
      </c>
      <c r="F93" s="43" t="s">
        <v>69</v>
      </c>
      <c r="G93" s="1">
        <v>879323</v>
      </c>
      <c r="H93" s="1">
        <v>423118</v>
      </c>
      <c r="I93" s="30">
        <f>H93/G93*100</f>
        <v>48.118609430209375</v>
      </c>
    </row>
    <row r="94" spans="1:9" ht="19.5" thickBot="1">
      <c r="A94" s="16" t="s">
        <v>42</v>
      </c>
      <c r="B94" s="30">
        <f>B93/879323*100</f>
        <v>100.09097908277163</v>
      </c>
      <c r="C94" s="1">
        <v>95.6</v>
      </c>
      <c r="D94" s="2" t="s">
        <v>8</v>
      </c>
      <c r="F94" s="43" t="s">
        <v>42</v>
      </c>
      <c r="G94" s="1">
        <v>105.2</v>
      </c>
      <c r="H94" s="1">
        <v>95.6</v>
      </c>
      <c r="I94" s="2" t="s">
        <v>8</v>
      </c>
    </row>
    <row r="95" spans="1:9" ht="38.25" thickBot="1">
      <c r="A95" s="16" t="s">
        <v>43</v>
      </c>
      <c r="B95" s="1">
        <v>880123</v>
      </c>
      <c r="C95" s="1">
        <v>423118</v>
      </c>
      <c r="D95" s="30">
        <f>C95/B95*100</f>
        <v>48.074871353208586</v>
      </c>
      <c r="F95" s="43" t="s">
        <v>43</v>
      </c>
      <c r="G95" s="1">
        <v>879323</v>
      </c>
      <c r="H95" s="1">
        <v>423118</v>
      </c>
      <c r="I95" s="30">
        <f>H95/G95*100</f>
        <v>48.118609430209375</v>
      </c>
    </row>
    <row r="96" spans="1:9" ht="19.5" thickBot="1">
      <c r="A96" s="16" t="s">
        <v>42</v>
      </c>
      <c r="B96" s="30">
        <f>B95/879323*100</f>
        <v>100.09097908277163</v>
      </c>
      <c r="C96" s="1">
        <v>95.6</v>
      </c>
      <c r="D96" s="2" t="s">
        <v>8</v>
      </c>
      <c r="F96" s="43" t="s">
        <v>42</v>
      </c>
      <c r="G96" s="1">
        <v>105.2</v>
      </c>
      <c r="H96" s="1">
        <v>95.6</v>
      </c>
      <c r="I96" s="2" t="s">
        <v>8</v>
      </c>
    </row>
    <row r="97" spans="1:9" ht="38.25" thickBot="1">
      <c r="A97" s="16" t="s">
        <v>44</v>
      </c>
      <c r="B97" s="1"/>
      <c r="C97" s="1"/>
      <c r="D97" s="1"/>
      <c r="F97" s="43" t="s">
        <v>44</v>
      </c>
      <c r="G97" s="1"/>
      <c r="H97" s="1"/>
      <c r="I97" s="1"/>
    </row>
    <row r="98" spans="1:9" ht="19.5" thickBot="1">
      <c r="A98" s="16" t="s">
        <v>42</v>
      </c>
      <c r="B98" s="1"/>
      <c r="C98" s="1"/>
      <c r="D98" s="2" t="s">
        <v>8</v>
      </c>
      <c r="F98" s="43" t="s">
        <v>42</v>
      </c>
      <c r="G98" s="1"/>
      <c r="H98" s="1"/>
      <c r="I98" s="2" t="s">
        <v>8</v>
      </c>
    </row>
    <row r="99" spans="1:9" ht="19.5" thickBot="1">
      <c r="A99" s="45" t="s">
        <v>45</v>
      </c>
      <c r="B99" s="46"/>
      <c r="C99" s="46"/>
      <c r="D99" s="47"/>
      <c r="F99" s="45" t="s">
        <v>45</v>
      </c>
      <c r="G99" s="46"/>
      <c r="H99" s="46"/>
      <c r="I99" s="47"/>
    </row>
    <row r="100" spans="1:9" ht="57" thickBot="1">
      <c r="A100" s="16" t="s">
        <v>46</v>
      </c>
      <c r="B100" s="1">
        <v>11.79</v>
      </c>
      <c r="C100" s="1">
        <v>11.7</v>
      </c>
      <c r="D100" s="30">
        <f>C100/B100*100</f>
        <v>99.236641221374043</v>
      </c>
      <c r="F100" s="43" t="s">
        <v>46</v>
      </c>
      <c r="G100" s="1">
        <v>11.73</v>
      </c>
      <c r="H100" s="1">
        <v>11.7</v>
      </c>
      <c r="I100" s="30">
        <f>H100/G100*100</f>
        <v>99.744245524296673</v>
      </c>
    </row>
    <row r="101" spans="1:9" ht="19.5" thickBot="1">
      <c r="A101" s="16" t="s">
        <v>42</v>
      </c>
      <c r="B101" s="30">
        <f>B100/11.73*100</f>
        <v>100.51150895140664</v>
      </c>
      <c r="C101" s="1">
        <v>100.1</v>
      </c>
      <c r="D101" s="2" t="s">
        <v>8</v>
      </c>
      <c r="F101" s="43" t="s">
        <v>42</v>
      </c>
      <c r="G101" s="1">
        <v>100.3</v>
      </c>
      <c r="H101" s="1">
        <v>100.1</v>
      </c>
      <c r="I101" s="2" t="s">
        <v>8</v>
      </c>
    </row>
    <row r="102" spans="1:9" ht="38.25" thickBot="1">
      <c r="A102" s="16" t="s">
        <v>47</v>
      </c>
      <c r="B102" s="1">
        <v>2.2999999999999998</v>
      </c>
      <c r="C102" s="1">
        <v>2</v>
      </c>
      <c r="D102" s="30">
        <f>C102/B102*100</f>
        <v>86.956521739130437</v>
      </c>
      <c r="F102" s="43" t="s">
        <v>47</v>
      </c>
      <c r="G102" s="1">
        <v>2.2000000000000002</v>
      </c>
      <c r="H102" s="1">
        <v>2</v>
      </c>
      <c r="I102" s="30">
        <f>H102/G102*100</f>
        <v>90.909090909090907</v>
      </c>
    </row>
    <row r="103" spans="1:9" ht="19.5" thickBot="1">
      <c r="A103" s="16" t="s">
        <v>42</v>
      </c>
      <c r="B103" s="30">
        <f>B102/2.2*100</f>
        <v>104.54545454545452</v>
      </c>
      <c r="C103" s="1">
        <v>101.2</v>
      </c>
      <c r="D103" s="2" t="s">
        <v>8</v>
      </c>
      <c r="F103" s="43" t="s">
        <v>42</v>
      </c>
      <c r="G103" s="1">
        <v>104.8</v>
      </c>
      <c r="H103" s="1">
        <v>101.2</v>
      </c>
      <c r="I103" s="2" t="s">
        <v>8</v>
      </c>
    </row>
    <row r="104" spans="1:9" ht="41.25" customHeight="1" thickBot="1">
      <c r="A104" s="69" t="s">
        <v>70</v>
      </c>
      <c r="B104" s="38">
        <v>9.4</v>
      </c>
      <c r="C104" s="57">
        <v>9.3000000000000007</v>
      </c>
      <c r="D104" s="30">
        <f>C104/B104*100</f>
        <v>98.936170212765958</v>
      </c>
      <c r="F104" s="69" t="s">
        <v>70</v>
      </c>
      <c r="G104" s="57">
        <v>9.3000000000000007</v>
      </c>
      <c r="H104" s="57">
        <v>9.3000000000000007</v>
      </c>
      <c r="I104" s="30">
        <f>H104/G104*100</f>
        <v>100</v>
      </c>
    </row>
    <row r="105" spans="1:9" ht="19.5" hidden="1" customHeight="1" thickBot="1">
      <c r="A105" s="70"/>
      <c r="B105" s="44" t="e">
        <f>B104/#REF!*100</f>
        <v>#REF!</v>
      </c>
      <c r="C105" s="58"/>
      <c r="D105" s="8">
        <v>99.7</v>
      </c>
      <c r="F105" s="70"/>
      <c r="G105" s="58"/>
      <c r="H105" s="58"/>
      <c r="I105" s="8">
        <v>99.7</v>
      </c>
    </row>
    <row r="106" spans="1:9" ht="19.5" thickBot="1">
      <c r="A106" s="31" t="s">
        <v>42</v>
      </c>
      <c r="B106" s="1">
        <v>52</v>
      </c>
      <c r="C106" s="32">
        <v>104.7</v>
      </c>
      <c r="D106" s="33" t="s">
        <v>8</v>
      </c>
      <c r="F106" s="31" t="s">
        <v>42</v>
      </c>
      <c r="G106" s="32">
        <v>101.1</v>
      </c>
      <c r="H106" s="32">
        <v>104.7</v>
      </c>
      <c r="I106" s="33" t="s">
        <v>8</v>
      </c>
    </row>
    <row r="107" spans="1:9" ht="38.25" thickBot="1">
      <c r="A107" s="21" t="s">
        <v>48</v>
      </c>
      <c r="B107" s="44">
        <f>B106/101.1*100</f>
        <v>51.434223541048475</v>
      </c>
      <c r="C107" s="1">
        <v>55</v>
      </c>
      <c r="D107" s="30">
        <f>C107/B107*100</f>
        <v>106.93269230769229</v>
      </c>
      <c r="F107" s="21" t="s">
        <v>48</v>
      </c>
      <c r="G107" s="1">
        <v>63</v>
      </c>
      <c r="H107" s="1">
        <v>55</v>
      </c>
      <c r="I107" s="30">
        <f>H107/G107*100</f>
        <v>87.301587301587304</v>
      </c>
    </row>
    <row r="108" spans="1:9" ht="19.5" thickBot="1">
      <c r="A108" s="16" t="s">
        <v>42</v>
      </c>
      <c r="B108" s="1">
        <v>0.7</v>
      </c>
      <c r="C108" s="4">
        <v>87.2</v>
      </c>
      <c r="D108" s="1" t="s">
        <v>8</v>
      </c>
      <c r="F108" s="43" t="s">
        <v>42</v>
      </c>
      <c r="G108" s="1">
        <v>92.6</v>
      </c>
      <c r="H108" s="4">
        <v>87.2</v>
      </c>
      <c r="I108" s="1" t="s">
        <v>8</v>
      </c>
    </row>
    <row r="109" spans="1:9" ht="57" thickBot="1">
      <c r="A109" s="16" t="s">
        <v>49</v>
      </c>
      <c r="B109" s="3">
        <v>710236</v>
      </c>
      <c r="C109" s="1">
        <v>0.5</v>
      </c>
      <c r="D109" s="1" t="s">
        <v>8</v>
      </c>
      <c r="F109" s="43" t="s">
        <v>49</v>
      </c>
      <c r="G109" s="1">
        <v>0.7</v>
      </c>
      <c r="H109" s="1">
        <v>0.5</v>
      </c>
      <c r="I109" s="1" t="s">
        <v>8</v>
      </c>
    </row>
    <row r="110" spans="1:9" ht="19.5" thickBot="1">
      <c r="A110" s="25" t="s">
        <v>71</v>
      </c>
      <c r="B110" s="44">
        <f>B109/0.7*100</f>
        <v>101462285.71428572</v>
      </c>
      <c r="C110" s="14">
        <v>348260</v>
      </c>
      <c r="D110" s="30">
        <f>C110/B110*100</f>
        <v>0.34324083825657953</v>
      </c>
      <c r="F110" s="43" t="s">
        <v>71</v>
      </c>
      <c r="G110" s="3">
        <v>673632</v>
      </c>
      <c r="H110" s="14">
        <v>348260</v>
      </c>
      <c r="I110" s="30">
        <f>H110/G110*100</f>
        <v>51.69885041090685</v>
      </c>
    </row>
    <row r="111" spans="1:9" ht="19.5" thickBot="1">
      <c r="A111" s="16" t="s">
        <v>42</v>
      </c>
      <c r="B111" s="3">
        <v>11</v>
      </c>
      <c r="C111" s="1">
        <v>107.2</v>
      </c>
      <c r="D111" s="2" t="s">
        <v>8</v>
      </c>
      <c r="F111" s="43" t="s">
        <v>42</v>
      </c>
      <c r="G111" s="1">
        <v>116.5</v>
      </c>
      <c r="H111" s="1">
        <v>107.2</v>
      </c>
      <c r="I111" s="2" t="s">
        <v>8</v>
      </c>
    </row>
    <row r="112" spans="1:9" ht="57" thickBot="1">
      <c r="A112" s="25" t="s">
        <v>72</v>
      </c>
      <c r="B112" s="44">
        <f>B111/116.5*100</f>
        <v>9.4420600858369106</v>
      </c>
      <c r="C112" s="15">
        <v>9.8000000000000007</v>
      </c>
      <c r="D112" s="30">
        <f>C112/B112*100</f>
        <v>103.79090909090908</v>
      </c>
      <c r="F112" s="43" t="s">
        <v>72</v>
      </c>
      <c r="G112" s="3">
        <v>10.5</v>
      </c>
      <c r="H112" s="15">
        <v>9.8000000000000007</v>
      </c>
      <c r="I112" s="30">
        <f>H112/G112*100</f>
        <v>93.333333333333329</v>
      </c>
    </row>
    <row r="113" spans="1:9" ht="19.5" thickBot="1">
      <c r="A113" s="16" t="s">
        <v>42</v>
      </c>
      <c r="B113" s="1">
        <v>5.5</v>
      </c>
      <c r="C113" s="1">
        <v>108</v>
      </c>
      <c r="D113" s="2" t="s">
        <v>8</v>
      </c>
      <c r="F113" s="43" t="s">
        <v>42</v>
      </c>
      <c r="G113" s="1">
        <v>114.1</v>
      </c>
      <c r="H113" s="1">
        <v>108</v>
      </c>
      <c r="I113" s="2" t="s">
        <v>8</v>
      </c>
    </row>
    <row r="114" spans="1:9" ht="57" thickBot="1">
      <c r="A114" s="25" t="s">
        <v>73</v>
      </c>
      <c r="B114" s="1">
        <v>5.4</v>
      </c>
      <c r="C114" s="1">
        <v>5.3</v>
      </c>
      <c r="D114" s="1" t="s">
        <v>8</v>
      </c>
      <c r="F114" s="43" t="s">
        <v>73</v>
      </c>
      <c r="G114" s="1">
        <v>5.4</v>
      </c>
      <c r="H114" s="1">
        <v>5.3</v>
      </c>
      <c r="I114" s="1" t="s">
        <v>8</v>
      </c>
    </row>
    <row r="115" spans="1:9" ht="37.5" customHeight="1" thickBot="1">
      <c r="A115" s="45" t="s">
        <v>50</v>
      </c>
      <c r="B115" s="46"/>
      <c r="C115" s="46"/>
      <c r="D115" s="47"/>
      <c r="F115" s="45" t="s">
        <v>50</v>
      </c>
      <c r="G115" s="46"/>
      <c r="H115" s="46"/>
      <c r="I115" s="47"/>
    </row>
    <row r="116" spans="1:9" ht="38.25" thickBot="1">
      <c r="A116" s="25" t="s">
        <v>51</v>
      </c>
      <c r="B116" s="1">
        <v>3.9</v>
      </c>
      <c r="C116" s="15">
        <v>360</v>
      </c>
      <c r="D116" s="30">
        <f>C116/B116*100</f>
        <v>9230.7692307692305</v>
      </c>
      <c r="F116" s="43" t="s">
        <v>51</v>
      </c>
      <c r="G116" s="15">
        <v>370</v>
      </c>
      <c r="H116" s="15">
        <v>360</v>
      </c>
      <c r="I116" s="30">
        <f>H116/G116*100</f>
        <v>97.297297297297305</v>
      </c>
    </row>
    <row r="117" spans="1:9" ht="38.25" thickBot="1">
      <c r="A117" s="16" t="s">
        <v>52</v>
      </c>
      <c r="B117" s="73">
        <f>B116/370*100</f>
        <v>1.0540540540540539</v>
      </c>
      <c r="C117" s="1">
        <v>0.6</v>
      </c>
      <c r="D117" s="30">
        <f>C117/B117*100</f>
        <v>56.923076923076934</v>
      </c>
      <c r="F117" s="43" t="s">
        <v>52</v>
      </c>
      <c r="G117" s="1">
        <v>3.8</v>
      </c>
      <c r="H117" s="1">
        <v>0.6</v>
      </c>
      <c r="I117" s="30">
        <f>H117/G117*100</f>
        <v>15.789473684210526</v>
      </c>
    </row>
    <row r="118" spans="1:9" ht="19.5" thickBot="1">
      <c r="A118" s="72" t="s">
        <v>7</v>
      </c>
      <c r="B118" s="74"/>
      <c r="C118" s="1">
        <v>41.1</v>
      </c>
      <c r="D118" s="2" t="s">
        <v>8</v>
      </c>
      <c r="F118" s="43" t="s">
        <v>7</v>
      </c>
      <c r="G118" s="1">
        <v>122.6</v>
      </c>
      <c r="H118" s="1">
        <v>41.1</v>
      </c>
      <c r="I118" s="2" t="s">
        <v>8</v>
      </c>
    </row>
    <row r="119" spans="1:9" ht="18.75">
      <c r="A119" s="22"/>
      <c r="F119" s="22"/>
    </row>
    <row r="120" spans="1:9" ht="18.75">
      <c r="A120" s="22"/>
      <c r="F120" s="22"/>
    </row>
    <row r="121" spans="1:9" ht="18.75">
      <c r="A121" s="23"/>
      <c r="F121" s="23"/>
    </row>
  </sheetData>
  <mergeCells count="59">
    <mergeCell ref="F104:F105"/>
    <mergeCell ref="G104:G105"/>
    <mergeCell ref="H104:H105"/>
    <mergeCell ref="F90:F91"/>
    <mergeCell ref="G90:G91"/>
    <mergeCell ref="H90:H91"/>
    <mergeCell ref="F92:I92"/>
    <mergeCell ref="F99:I99"/>
    <mergeCell ref="F75:I75"/>
    <mergeCell ref="F78:I78"/>
    <mergeCell ref="F85:I85"/>
    <mergeCell ref="F87:F89"/>
    <mergeCell ref="G87:G89"/>
    <mergeCell ref="H87:H89"/>
    <mergeCell ref="F67:I67"/>
    <mergeCell ref="F68:F70"/>
    <mergeCell ref="G68:G70"/>
    <mergeCell ref="H68:H70"/>
    <mergeCell ref="F74:I74"/>
    <mergeCell ref="F11:I11"/>
    <mergeCell ref="F20:I20"/>
    <mergeCell ref="F55:F56"/>
    <mergeCell ref="G55:G56"/>
    <mergeCell ref="H55:H56"/>
    <mergeCell ref="F1:I1"/>
    <mergeCell ref="F2:I2"/>
    <mergeCell ref="F3:I3"/>
    <mergeCell ref="G4:I4"/>
    <mergeCell ref="F6:I6"/>
    <mergeCell ref="A11:D11"/>
    <mergeCell ref="A115:D115"/>
    <mergeCell ref="A87:A89"/>
    <mergeCell ref="B87:B89"/>
    <mergeCell ref="C87:C89"/>
    <mergeCell ref="A90:A91"/>
    <mergeCell ref="B90:B91"/>
    <mergeCell ref="C90:C91"/>
    <mergeCell ref="A20:D20"/>
    <mergeCell ref="A55:A56"/>
    <mergeCell ref="B55:B56"/>
    <mergeCell ref="C55:C56"/>
    <mergeCell ref="A104:A105"/>
    <mergeCell ref="C104:C105"/>
    <mergeCell ref="F115:I115"/>
    <mergeCell ref="A2:D2"/>
    <mergeCell ref="A1:D1"/>
    <mergeCell ref="A3:D3"/>
    <mergeCell ref="A92:D92"/>
    <mergeCell ref="A99:D99"/>
    <mergeCell ref="A78:D78"/>
    <mergeCell ref="A85:D85"/>
    <mergeCell ref="A67:D67"/>
    <mergeCell ref="A68:A70"/>
    <mergeCell ref="B68:B70"/>
    <mergeCell ref="C68:C70"/>
    <mergeCell ref="A74:D74"/>
    <mergeCell ref="A75:D75"/>
    <mergeCell ref="B4:D4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2013-07-29T07:45:31Z</dcterms:modified>
</cp:coreProperties>
</file>