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7" i="1" l="1"/>
  <c r="D71" i="1" l="1"/>
  <c r="C46" i="1"/>
  <c r="C47" i="1"/>
  <c r="D32" i="1"/>
  <c r="C33" i="1"/>
  <c r="C31" i="1"/>
  <c r="D30" i="1"/>
  <c r="I117" i="1" l="1"/>
  <c r="I116" i="1"/>
  <c r="I112" i="1"/>
  <c r="I110" i="1"/>
  <c r="I107" i="1"/>
  <c r="I104" i="1"/>
  <c r="G103" i="1"/>
  <c r="I102" i="1"/>
  <c r="G101" i="1"/>
  <c r="I100" i="1"/>
  <c r="G96" i="1"/>
  <c r="I95" i="1"/>
  <c r="G94" i="1"/>
  <c r="I93" i="1"/>
  <c r="I86" i="1"/>
  <c r="G84" i="1"/>
  <c r="I83" i="1"/>
  <c r="G82" i="1"/>
  <c r="I81" i="1"/>
  <c r="G80" i="1"/>
  <c r="I79" i="1"/>
  <c r="H77" i="1"/>
  <c r="G77" i="1"/>
  <c r="I76" i="1"/>
  <c r="H73" i="1"/>
  <c r="G73" i="1"/>
  <c r="I72" i="1"/>
  <c r="I68" i="1"/>
  <c r="H66" i="1"/>
  <c r="G66" i="1"/>
  <c r="I65" i="1"/>
  <c r="H64" i="1"/>
  <c r="G64" i="1"/>
  <c r="I63" i="1"/>
  <c r="I61" i="1"/>
  <c r="I58" i="1"/>
  <c r="G57" i="1"/>
  <c r="I56" i="1"/>
  <c r="I55" i="1"/>
  <c r="G54" i="1"/>
  <c r="I53" i="1"/>
  <c r="G52" i="1"/>
  <c r="I51" i="1"/>
  <c r="G50" i="1"/>
  <c r="I49" i="1"/>
  <c r="G48" i="1"/>
  <c r="I47" i="1"/>
  <c r="G46" i="1"/>
  <c r="I45" i="1"/>
  <c r="G44" i="1"/>
  <c r="I43" i="1"/>
  <c r="I40" i="1"/>
  <c r="G39" i="1"/>
  <c r="I38" i="1"/>
  <c r="G37" i="1"/>
  <c r="I36" i="1"/>
  <c r="G35" i="1"/>
  <c r="I34" i="1"/>
  <c r="H33" i="1"/>
  <c r="G33" i="1"/>
  <c r="I32" i="1"/>
  <c r="H31" i="1"/>
  <c r="G31" i="1"/>
  <c r="G29" i="1"/>
  <c r="I28" i="1"/>
  <c r="H27" i="1"/>
  <c r="G27" i="1"/>
  <c r="I26" i="1"/>
  <c r="H25" i="1"/>
  <c r="G25" i="1"/>
  <c r="I24" i="1"/>
  <c r="H22" i="1"/>
  <c r="G22" i="1"/>
  <c r="I21" i="1"/>
  <c r="H19" i="1"/>
  <c r="G19" i="1"/>
  <c r="I18" i="1"/>
  <c r="H17" i="1"/>
  <c r="G17" i="1"/>
  <c r="I16" i="1"/>
  <c r="H15" i="1"/>
  <c r="G15" i="1"/>
  <c r="I14" i="1"/>
  <c r="H13" i="1"/>
  <c r="G13" i="1"/>
  <c r="I12" i="1"/>
  <c r="H10" i="1"/>
  <c r="G10" i="1"/>
  <c r="I9" i="1"/>
  <c r="H8" i="1"/>
  <c r="G8" i="1"/>
  <c r="I7" i="1"/>
  <c r="C123" i="1" l="1"/>
  <c r="B123" i="1"/>
  <c r="I122" i="1"/>
  <c r="G123" i="1"/>
  <c r="I123" i="1"/>
  <c r="C118" i="1"/>
  <c r="B118" i="1"/>
  <c r="C116" i="1"/>
  <c r="B116" i="1"/>
  <c r="C113" i="1"/>
  <c r="B113" i="1"/>
  <c r="C111" i="1"/>
  <c r="B111" i="1"/>
  <c r="C109" i="1"/>
  <c r="B109" i="1"/>
  <c r="C107" i="1"/>
  <c r="B107" i="1"/>
  <c r="C102" i="1"/>
  <c r="B102" i="1"/>
  <c r="B100" i="1"/>
  <c r="C100" i="1"/>
  <c r="D93" i="1"/>
  <c r="C90" i="1"/>
  <c r="B90" i="1"/>
  <c r="C88" i="1"/>
  <c r="B88" i="1"/>
  <c r="C86" i="1"/>
  <c r="B86" i="1"/>
  <c r="C83" i="1"/>
  <c r="B83" i="1"/>
  <c r="C72" i="1"/>
  <c r="B72" i="1"/>
  <c r="C70" i="1"/>
  <c r="B70" i="1"/>
  <c r="C65" i="1"/>
  <c r="B65" i="1"/>
  <c r="C63" i="1"/>
  <c r="B63" i="1"/>
  <c r="C60" i="1"/>
  <c r="B60" i="1"/>
  <c r="C58" i="1"/>
  <c r="B58" i="1"/>
  <c r="C56" i="1"/>
  <c r="B56" i="1"/>
  <c r="C54" i="1"/>
  <c r="B54" i="1"/>
  <c r="B50" i="1"/>
  <c r="C50" i="1"/>
  <c r="D45" i="1"/>
  <c r="D40" i="1"/>
  <c r="C41" i="1"/>
  <c r="C39" i="1"/>
  <c r="D38" i="1"/>
  <c r="C37" i="1"/>
  <c r="D36" i="1"/>
  <c r="D34" i="1"/>
  <c r="C35" i="1"/>
  <c r="D26" i="1"/>
  <c r="C27" i="1"/>
  <c r="C25" i="1"/>
  <c r="C22" i="1"/>
  <c r="C19" i="1"/>
  <c r="C17" i="1"/>
  <c r="C15" i="1"/>
  <c r="C13" i="1"/>
  <c r="C10" i="1"/>
  <c r="C8" i="1"/>
  <c r="B13" i="1"/>
  <c r="B10" i="1"/>
  <c r="D24" i="1"/>
  <c r="B41" i="1" l="1"/>
  <c r="B39" i="1" l="1"/>
  <c r="D122" i="1"/>
  <c r="D121" i="1"/>
  <c r="D115" i="1"/>
  <c r="D112" i="1"/>
  <c r="D110" i="1"/>
  <c r="D108" i="1"/>
  <c r="D106" i="1"/>
  <c r="D101" i="1"/>
  <c r="D99" i="1"/>
  <c r="D92" i="1"/>
  <c r="D89" i="1"/>
  <c r="D87" i="1"/>
  <c r="D85" i="1"/>
  <c r="D82" i="1"/>
  <c r="D69" i="1"/>
  <c r="D64" i="1"/>
  <c r="D59" i="1"/>
  <c r="D57" i="1"/>
  <c r="D55" i="1"/>
  <c r="D53" i="1"/>
  <c r="C52" i="1"/>
  <c r="B52" i="1"/>
  <c r="D49" i="1"/>
  <c r="B46" i="1"/>
  <c r="B47" i="1" s="1"/>
  <c r="B37" i="1"/>
  <c r="B35" i="1"/>
  <c r="B33" i="1"/>
  <c r="B31" i="1"/>
  <c r="B29" i="1"/>
  <c r="B27" i="1"/>
  <c r="B25" i="1"/>
  <c r="B22" i="1"/>
  <c r="D21" i="1"/>
  <c r="B19" i="1"/>
  <c r="D18" i="1"/>
  <c r="B17" i="1"/>
  <c r="D16" i="1"/>
  <c r="B15" i="1"/>
  <c r="D14" i="1"/>
  <c r="D12" i="1"/>
  <c r="D9" i="1"/>
  <c r="B8" i="1"/>
  <c r="D7" i="1"/>
  <c r="D46" i="1" l="1"/>
</calcChain>
</file>

<file path=xl/sharedStrings.xml><?xml version="1.0" encoding="utf-8"?>
<sst xmlns="http://schemas.openxmlformats.org/spreadsheetml/2006/main" count="313" uniqueCount="84">
  <si>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</si>
  <si>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2014 год» 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</si>
  <si>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</si>
  <si>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 xml:space="preserve">Показатель, </t>
  </si>
  <si>
    <t>2014 год</t>
  </si>
  <si>
    <t>2013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</si>
  <si>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</si>
  <si>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</si>
  <si>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</si>
  <si>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</si>
  <si>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</si>
  <si>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</si>
  <si>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 xml:space="preserve"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</si>
  <si>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</si>
  <si>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</si>
  <si>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</si>
  <si>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 xml:space="preserve"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</si>
  <si>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</si>
  <si>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</si>
  <si>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</si>
  <si>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</si>
  <si>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</si>
  <si>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</si>
  <si>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</si>
  <si>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</si>
  <si>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</si>
  <si>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</si>
  <si>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</si>
  <si>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</si>
  <si>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</si>
  <si>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</si>
  <si>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</si>
  <si>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</si>
  <si>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</si>
  <si>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</si>
  <si>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</si>
  <si>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</si>
  <si>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</si>
  <si>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</si>
  <si>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</si>
  <si>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</si>
  <si>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</si>
  <si>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</si>
  <si>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</si>
  <si>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</si>
  <si>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</si>
  <si>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</si>
  <si>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</si>
  <si>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Объем работ в строительстве (по крупным и средним организациям), тыс.рублей в ценах соответствующих лет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</si>
  <si>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</si>
  <si>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</si>
  <si>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</si>
  <si>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</si>
  <si>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</si>
  <si>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</si>
  <si>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</si>
  <si>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</si>
  <si>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</si>
  <si>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</si>
  <si>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</si>
  <si>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</si>
  <si>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млн.руб.</t>
  </si>
  <si>
    <t>Прибыль (убыток) – сальдо, тыс.руб.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</si>
  <si>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</si>
  <si>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</si>
  <si>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</si>
  <si>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</si>
  <si>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</si>
  <si>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</si>
  <si>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</si>
  <si>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</si>
  <si>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</si>
  <si>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</si>
  <si>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</si>
  <si>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</si>
  <si>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</si>
  <si>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</si>
  <si>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</si>
  <si>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Виноград - всего, тыс.тонн</t>
  </si>
  <si>
    <t xml:space="preserve">  в сельскохозяйственных организациях</t>
  </si>
  <si>
    <t xml:space="preserve">  в крестьянских (фермерских) хозяйствах</t>
  </si>
  <si>
    <t xml:space="preserve">  в личных подсобных хозяйствах</t>
  </si>
  <si>
    <t>За  2013 года</t>
  </si>
  <si>
    <t>За 4 квартал 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</si>
</sst>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3" fillId="0" borderId="7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0" fillId="2" borderId="0" xfId="0" applyFill="1"/>
    <xf numFmtId="0" fontId="0" fillId="2" borderId="0" xfId="0" applyFont="1" applyFill="1"/>
    <xf numFmtId="0" fontId="6" fillId="0" borderId="7" xfId="0" applyFont="1" applyBorder="1" applyAlignment="1">
      <alignment horizontal="center" wrapText="1"/>
    </xf>
    <xf numFmtId="0" fontId="8" fillId="0" borderId="0" xfId="0" applyFont="1"/>
    <xf numFmtId="0" fontId="6" fillId="0" borderId="6" xfId="0" applyFont="1" applyBorder="1" applyAlignment="1">
      <alignment horizontal="justify" vertical="center" wrapText="1"/>
    </xf>
    <xf numFmtId="164" fontId="6" fillId="0" borderId="7" xfId="0" applyNumberFormat="1" applyFont="1" applyBorder="1" applyAlignment="1">
      <alignment horizontal="center" wrapText="1"/>
    </xf>
    <xf numFmtId="0" fontId="9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justify" vertical="center" wrapText="1"/>
    </xf>
    <xf numFmtId="164" fontId="3" fillId="0" borderId="15" xfId="0" applyNumberFormat="1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center" wrapText="1"/>
    </xf>
    <xf numFmtId="4" fontId="5" fillId="0" borderId="7" xfId="0" applyNumberFormat="1" applyFont="1" applyBorder="1" applyAlignment="1">
      <alignment wrapText="1"/>
    </xf>
    <xf numFmtId="3" fontId="4" fillId="0" borderId="7" xfId="0" applyNumberFormat="1" applyFont="1" applyBorder="1" applyAlignment="1">
      <alignment horizontal="center" wrapText="1"/>
    </xf>
    <xf numFmtId="3" fontId="6" fillId="0" borderId="7" xfId="0" applyNumberFormat="1" applyFont="1" applyBorder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/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0" fillId="3" borderId="0" xfId="0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3" fillId="3" borderId="7" xfId="0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horizontal="center" wrapText="1"/>
    </xf>
    <xf numFmtId="164" fontId="4" fillId="3" borderId="7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3" borderId="8" xfId="0" applyFont="1" applyFill="1" applyBorder="1" applyAlignment="1">
      <alignment vertical="top" wrapText="1"/>
    </xf>
    <xf numFmtId="0" fontId="8" fillId="3" borderId="0" xfId="0" applyFont="1" applyFill="1"/>
    <xf numFmtId="0" fontId="9" fillId="3" borderId="0" xfId="0" applyFont="1" applyFill="1"/>
    <xf numFmtId="164" fontId="5" fillId="3" borderId="7" xfId="0" applyNumberFormat="1" applyFont="1" applyFill="1" applyBorder="1" applyAlignment="1">
      <alignment horizontal="center" wrapText="1"/>
    </xf>
    <xf numFmtId="164" fontId="3" fillId="3" borderId="15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justify" vertical="center" wrapText="1"/>
    </xf>
    <xf numFmtId="0" fontId="3" fillId="3" borderId="18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vertical="center" wrapText="1"/>
    </xf>
    <xf numFmtId="3" fontId="3" fillId="3" borderId="7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justify" vertical="center"/>
    </xf>
    <xf numFmtId="1" fontId="4" fillId="0" borderId="7" xfId="0" applyNumberFormat="1" applyFont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justify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justify" vertical="center" wrapText="1"/>
    </xf>
    <xf numFmtId="164" fontId="3" fillId="3" borderId="16" xfId="0" applyNumberFormat="1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justify" vertical="center" wrapText="1"/>
    </xf>
    <xf numFmtId="0" fontId="5" fillId="3" borderId="30" xfId="0" applyFont="1" applyFill="1" applyBorder="1" applyAlignment="1">
      <alignment horizontal="center" wrapText="1"/>
    </xf>
    <xf numFmtId="164" fontId="5" fillId="3" borderId="30" xfId="0" applyNumberFormat="1" applyFont="1" applyFill="1" applyBorder="1" applyAlignment="1">
      <alignment horizontal="center" wrapText="1"/>
    </xf>
    <xf numFmtId="164" fontId="5" fillId="3" borderId="8" xfId="0" applyNumberFormat="1" applyFont="1" applyFill="1" applyBorder="1" applyAlignment="1">
      <alignment horizontal="center" wrapText="1"/>
    </xf>
    <xf numFmtId="0" fontId="7" fillId="3" borderId="32" xfId="0" applyFont="1" applyFill="1" applyBorder="1" applyAlignment="1">
      <alignment vertical="top" wrapText="1"/>
    </xf>
    <xf numFmtId="0" fontId="7" fillId="3" borderId="32" xfId="0" applyFont="1" applyFill="1" applyBorder="1" applyAlignment="1">
      <alignment horizontal="center" vertical="top" wrapText="1"/>
    </xf>
    <xf numFmtId="0" fontId="7" fillId="3" borderId="32" xfId="0" applyFont="1" applyFill="1" applyBorder="1" applyAlignment="1">
      <alignment horizontal="center" wrapText="1"/>
    </xf>
    <xf numFmtId="0" fontId="7" fillId="3" borderId="33" xfId="0" applyFont="1" applyFill="1" applyBorder="1" applyAlignment="1">
      <alignment horizontal="center" wrapText="1"/>
    </xf>
    <xf numFmtId="164" fontId="3" fillId="3" borderId="22" xfId="0" applyNumberFormat="1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164" fontId="3" fillId="3" borderId="6" xfId="0" applyNumberFormat="1" applyFont="1" applyFill="1" applyBorder="1" applyAlignment="1">
      <alignment horizontal="center" wrapText="1"/>
    </xf>
    <xf numFmtId="4" fontId="6" fillId="3" borderId="7" xfId="0" applyNumberFormat="1" applyFont="1" applyFill="1" applyBorder="1" applyAlignment="1">
      <alignment wrapText="1"/>
    </xf>
    <xf numFmtId="0" fontId="6" fillId="3" borderId="9" xfId="0" applyFont="1" applyFill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justify" vertic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4" xfId="0" applyFont="1" applyFill="1" applyBorder="1" applyAlignment="1">
      <alignment horizontal="left" vertical="top" wrapText="1"/>
    </xf>
    <xf numFmtId="0" fontId="3" fillId="3" borderId="26" xfId="0" applyFont="1" applyFill="1" applyBorder="1" applyAlignment="1">
      <alignment horizontal="left" vertical="top" wrapText="1"/>
    </xf>
    <xf numFmtId="0" fontId="6" fillId="3" borderId="22" xfId="0" applyFont="1" applyFill="1" applyBorder="1" applyAlignment="1">
      <alignment horizontal="center" wrapText="1"/>
    </xf>
    <xf numFmtId="0" fontId="6" fillId="3" borderId="27" xfId="0" applyFont="1" applyFill="1" applyBorder="1" applyAlignment="1">
      <alignment horizontal="center" wrapText="1"/>
    </xf>
    <xf numFmtId="0" fontId="6" fillId="3" borderId="23" xfId="0" applyFont="1" applyFill="1" applyBorder="1" applyAlignment="1">
      <alignment horizontal="center" wrapText="1"/>
    </xf>
    <xf numFmtId="0" fontId="6" fillId="3" borderId="25" xfId="0" applyFont="1" applyFill="1" applyBorder="1" applyAlignment="1">
      <alignment horizontal="center" wrapText="1"/>
    </xf>
    <xf numFmtId="0" fontId="6" fillId="3" borderId="28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3" borderId="31" xfId="0" applyFont="1" applyFill="1" applyBorder="1" applyAlignment="1">
      <alignment horizontal="justify" vertical="center" wrapText="1"/>
    </xf>
    <xf numFmtId="0" fontId="3" fillId="3" borderId="32" xfId="0" applyFont="1" applyFill="1" applyBorder="1" applyAlignment="1">
      <alignment horizontal="justify" vertical="center" wrapText="1"/>
    </xf>
    <xf numFmtId="0" fontId="4" fillId="3" borderId="31" xfId="0" applyFont="1" applyFill="1" applyBorder="1" applyAlignment="1">
      <alignment horizontal="center" wrapText="1"/>
    </xf>
    <xf numFmtId="0" fontId="4" fillId="3" borderId="32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justify" vertical="center" wrapText="1"/>
    </xf>
    <xf numFmtId="0" fontId="3" fillId="3" borderId="32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 wrapText="1"/>
    </xf>
    <xf numFmtId="0" fontId="7" fillId="3" borderId="32" xfId="0" applyFont="1" applyFill="1" applyBorder="1" applyAlignment="1">
      <alignment horizontal="center" wrapText="1"/>
    </xf>
    <xf numFmtId="0" fontId="7" fillId="3" borderId="33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tabSelected="1" topLeftCell="A94" zoomScale="75" zoomScaleNormal="75" workbookViewId="0">
      <selection activeCell="A105" sqref="A105:D105"/>
    </sheetView>
  </sheetViews>
  <sheetFormatPr defaultRowHeight="15" x14ac:dyDescent="0.25"/>
  <cols>
    <col min="1" max="1" width="49.85546875" style="41" customWidth="1"/>
    <col min="2" max="2" width="17.28515625" customWidth="1"/>
    <col min="3" max="3" width="16.5703125" style="39" customWidth="1"/>
    <col min="4" max="4" width="20.140625" customWidth="1"/>
    <col min="5" max="5" width="3.5703125" customWidth="1"/>
    <col min="6" max="6" width="49.85546875" style="99" customWidth="1"/>
    <col min="7" max="7" width="17.28515625" style="42" customWidth="1"/>
    <col min="8" max="8" width="16.5703125" style="42" customWidth="1"/>
    <col min="9" max="9" width="20.140625" style="42" customWidth="1"/>
    <col min="10" max="11" width="9.140625" style="11"/>
  </cols>
  <sheetData>
    <row r="1" spans="1:10" customFormat="1" ht="18.75" x14ac:dyDescent="0.3">
      <c r="A1" s="100" t="s">
        <v>0</v>
      </c>
      <c r="B1" s="100"/>
      <c r="C1" s="100"/>
      <c r="D1" s="100"/>
      <c r="F1" s="101" t="s">
        <v>0</v>
      </c>
      <c r="G1" s="101"/>
      <c r="H1" s="101"/>
      <c r="I1" s="101"/>
      <c r="J1" s="42"/>
    </row>
    <row r="2" spans="1:10" customFormat="1" ht="18.75" customHeight="1" x14ac:dyDescent="0.3">
      <c r="A2" s="102" t="s">
        <v>1</v>
      </c>
      <c r="B2" s="102"/>
      <c r="C2" s="102"/>
      <c r="D2" s="102"/>
      <c r="E2" s="1"/>
      <c r="F2" s="103" t="s">
        <v>2</v>
      </c>
      <c r="G2" s="103"/>
      <c r="H2" s="103"/>
      <c r="I2" s="103"/>
      <c r="J2" s="42"/>
    </row>
    <row r="3" spans="1:10" customFormat="1" ht="19.5" thickBot="1" x14ac:dyDescent="0.35">
      <c r="A3" s="104" t="s">
        <v>83</v>
      </c>
      <c r="B3" s="104"/>
      <c r="C3" s="104"/>
      <c r="D3" s="104"/>
      <c r="F3" s="105" t="s">
        <v>82</v>
      </c>
      <c r="G3" s="105"/>
      <c r="H3" s="105"/>
      <c r="I3" s="105"/>
      <c r="J3" s="42"/>
    </row>
    <row r="4" spans="1:10" customFormat="1" ht="19.5" thickBot="1" x14ac:dyDescent="0.3">
      <c r="A4" s="2" t="s">
        <v>3</v>
      </c>
      <c r="B4" s="106" t="s">
        <v>4</v>
      </c>
      <c r="C4" s="107"/>
      <c r="D4" s="108"/>
      <c r="F4" s="43" t="s">
        <v>3</v>
      </c>
      <c r="G4" s="109" t="s">
        <v>5</v>
      </c>
      <c r="H4" s="110"/>
      <c r="I4" s="111"/>
      <c r="J4" s="42"/>
    </row>
    <row r="5" spans="1:10" customFormat="1" ht="19.5" thickBot="1" x14ac:dyDescent="0.35">
      <c r="A5" s="3" t="s">
        <v>6</v>
      </c>
      <c r="B5" s="4" t="s">
        <v>7</v>
      </c>
      <c r="C5" s="5" t="s">
        <v>8</v>
      </c>
      <c r="D5" s="6" t="s">
        <v>9</v>
      </c>
      <c r="F5" s="44" t="s">
        <v>6</v>
      </c>
      <c r="G5" s="45" t="s">
        <v>7</v>
      </c>
      <c r="H5" s="45" t="s">
        <v>8</v>
      </c>
      <c r="I5" s="46" t="s">
        <v>9</v>
      </c>
      <c r="J5" s="42"/>
    </row>
    <row r="6" spans="1:10" customFormat="1" ht="19.5" thickBot="1" x14ac:dyDescent="0.35">
      <c r="A6" s="112" t="s">
        <v>10</v>
      </c>
      <c r="B6" s="113"/>
      <c r="C6" s="113"/>
      <c r="D6" s="114"/>
      <c r="F6" s="115" t="s">
        <v>10</v>
      </c>
      <c r="G6" s="116"/>
      <c r="H6" s="116"/>
      <c r="I6" s="117"/>
      <c r="J6" s="42"/>
    </row>
    <row r="7" spans="1:10" s="11" customFormat="1" ht="38.25" thickBot="1" x14ac:dyDescent="0.35">
      <c r="A7" s="7" t="s">
        <v>11</v>
      </c>
      <c r="B7" s="8">
        <v>632.07000000000005</v>
      </c>
      <c r="C7" s="9">
        <v>633.1</v>
      </c>
      <c r="D7" s="12">
        <f>C7/B7*100</f>
        <v>100.16295663454997</v>
      </c>
      <c r="F7" s="56" t="s">
        <v>11</v>
      </c>
      <c r="G7" s="47">
        <v>8263</v>
      </c>
      <c r="H7" s="47">
        <v>8263</v>
      </c>
      <c r="I7" s="48">
        <f>H7/G7*100</f>
        <v>100</v>
      </c>
      <c r="J7" s="49"/>
    </row>
    <row r="8" spans="1:10" customFormat="1" ht="19.5" thickBot="1" x14ac:dyDescent="0.35">
      <c r="A8" s="7" t="s">
        <v>12</v>
      </c>
      <c r="B8" s="12">
        <f>B7/G7*100</f>
        <v>7.6494009439670831</v>
      </c>
      <c r="C8" s="15">
        <f>C7/H7*100</f>
        <v>7.6618661503086045</v>
      </c>
      <c r="D8" s="6" t="s">
        <v>13</v>
      </c>
      <c r="F8" s="56" t="s">
        <v>12</v>
      </c>
      <c r="G8" s="50">
        <f>G7/8000*100</f>
        <v>103.28749999999999</v>
      </c>
      <c r="H8" s="50">
        <f>H7/8000*100</f>
        <v>103.28749999999999</v>
      </c>
      <c r="I8" s="46" t="s">
        <v>13</v>
      </c>
      <c r="J8" s="42"/>
    </row>
    <row r="9" spans="1:10" customFormat="1" ht="38.25" thickBot="1" x14ac:dyDescent="0.35">
      <c r="A9" s="7" t="s">
        <v>14</v>
      </c>
      <c r="B9" s="8">
        <v>12.5</v>
      </c>
      <c r="C9" s="5">
        <v>12.61</v>
      </c>
      <c r="D9" s="10">
        <f>C9/B9*100</f>
        <v>100.88</v>
      </c>
      <c r="F9" s="56" t="s">
        <v>14</v>
      </c>
      <c r="G9" s="47">
        <v>38560</v>
      </c>
      <c r="H9" s="45">
        <v>38560</v>
      </c>
      <c r="I9" s="50">
        <f>H9/G9*100</f>
        <v>100</v>
      </c>
      <c r="J9" s="42"/>
    </row>
    <row r="10" spans="1:10" customFormat="1" ht="19.5" thickBot="1" x14ac:dyDescent="0.35">
      <c r="A10" s="7" t="s">
        <v>12</v>
      </c>
      <c r="B10" s="12">
        <f>B9/G9*100</f>
        <v>3.2417012448132776E-2</v>
      </c>
      <c r="C10" s="15">
        <f>C9/H9*100</f>
        <v>3.270228215767635E-2</v>
      </c>
      <c r="D10" s="6" t="s">
        <v>13</v>
      </c>
      <c r="F10" s="56" t="s">
        <v>12</v>
      </c>
      <c r="G10" s="50">
        <f>G9/38210*100</f>
        <v>100.91599057838263</v>
      </c>
      <c r="H10" s="50">
        <f>H9/38210*100</f>
        <v>100.91599057838263</v>
      </c>
      <c r="I10" s="46" t="s">
        <v>13</v>
      </c>
      <c r="J10" s="42"/>
    </row>
    <row r="11" spans="1:10" customFormat="1" ht="19.5" customHeight="1" thickBot="1" x14ac:dyDescent="0.35">
      <c r="A11" s="112" t="s">
        <v>15</v>
      </c>
      <c r="B11" s="113"/>
      <c r="C11" s="113"/>
      <c r="D11" s="114"/>
      <c r="F11" s="115" t="s">
        <v>15</v>
      </c>
      <c r="G11" s="116"/>
      <c r="H11" s="116"/>
      <c r="I11" s="117"/>
      <c r="J11" s="42"/>
    </row>
    <row r="12" spans="1:10" customFormat="1" ht="19.5" thickBot="1" x14ac:dyDescent="0.35">
      <c r="A12" s="7" t="s">
        <v>16</v>
      </c>
      <c r="B12" s="4">
        <v>37.11</v>
      </c>
      <c r="C12" s="5">
        <v>39.5</v>
      </c>
      <c r="D12" s="10">
        <f>C12/B12*100</f>
        <v>106.44031258420912</v>
      </c>
      <c r="F12" s="56" t="s">
        <v>16</v>
      </c>
      <c r="G12" s="45">
        <v>54.65</v>
      </c>
      <c r="H12" s="51">
        <v>57.9</v>
      </c>
      <c r="I12" s="48">
        <f>H12/G12*100</f>
        <v>105.9469350411711</v>
      </c>
      <c r="J12" s="42"/>
    </row>
    <row r="13" spans="1:10" customFormat="1" ht="19.5" thickBot="1" x14ac:dyDescent="0.35">
      <c r="A13" s="7" t="s">
        <v>12</v>
      </c>
      <c r="B13" s="12">
        <f>B12/G12*100</f>
        <v>67.904849039341258</v>
      </c>
      <c r="C13" s="15">
        <f>C12/H12*100</f>
        <v>68.221070811744383</v>
      </c>
      <c r="D13" s="6" t="s">
        <v>13</v>
      </c>
      <c r="F13" s="56" t="s">
        <v>12</v>
      </c>
      <c r="G13" s="50">
        <f>G12/53.9*100</f>
        <v>101.39146567717997</v>
      </c>
      <c r="H13" s="70">
        <f>H12/54.65*100</f>
        <v>105.9469350411711</v>
      </c>
      <c r="I13" s="46" t="s">
        <v>13</v>
      </c>
      <c r="J13" s="42"/>
    </row>
    <row r="14" spans="1:10" customFormat="1" ht="19.5" thickBot="1" x14ac:dyDescent="0.35">
      <c r="A14" s="7" t="s">
        <v>17</v>
      </c>
      <c r="B14" s="4">
        <v>2.15</v>
      </c>
      <c r="C14" s="5">
        <v>2.2999999999999998</v>
      </c>
      <c r="D14" s="10">
        <f>C14/B14*100</f>
        <v>106.9767441860465</v>
      </c>
      <c r="F14" s="56" t="s">
        <v>17</v>
      </c>
      <c r="G14" s="45">
        <v>1360</v>
      </c>
      <c r="H14" s="71">
        <v>2009</v>
      </c>
      <c r="I14" s="48">
        <f>H14/G14*100</f>
        <v>147.72058823529412</v>
      </c>
      <c r="J14" s="42"/>
    </row>
    <row r="15" spans="1:10" customFormat="1" ht="19.5" thickBot="1" x14ac:dyDescent="0.35">
      <c r="A15" s="7" t="s">
        <v>12</v>
      </c>
      <c r="B15" s="12">
        <f>B14/G14*100</f>
        <v>0.15808823529411764</v>
      </c>
      <c r="C15" s="15">
        <f>C14/H14*100</f>
        <v>0.11448481831757092</v>
      </c>
      <c r="D15" s="6" t="s">
        <v>13</v>
      </c>
      <c r="F15" s="56" t="s">
        <v>12</v>
      </c>
      <c r="G15" s="50">
        <f>G14/1296*100</f>
        <v>104.93827160493827</v>
      </c>
      <c r="H15" s="70">
        <f>H14/1360*100</f>
        <v>147.72058823529412</v>
      </c>
      <c r="I15" s="46" t="s">
        <v>13</v>
      </c>
      <c r="J15" s="42"/>
    </row>
    <row r="16" spans="1:10" customFormat="1" ht="19.5" thickBot="1" x14ac:dyDescent="0.35">
      <c r="A16" s="7" t="s">
        <v>18</v>
      </c>
      <c r="B16" s="4">
        <v>0.09</v>
      </c>
      <c r="C16" s="5">
        <v>9.0999999999999998E-2</v>
      </c>
      <c r="D16" s="10">
        <f>C16/B16*100</f>
        <v>101.11111111111111</v>
      </c>
      <c r="F16" s="56" t="s">
        <v>18</v>
      </c>
      <c r="G16" s="45">
        <v>101</v>
      </c>
      <c r="H16" s="71">
        <v>80</v>
      </c>
      <c r="I16" s="48">
        <f>H16/G16*100</f>
        <v>79.207920792079207</v>
      </c>
      <c r="J16" s="42"/>
    </row>
    <row r="17" spans="1:10" customFormat="1" ht="19.5" thickBot="1" x14ac:dyDescent="0.35">
      <c r="A17" s="7" t="s">
        <v>12</v>
      </c>
      <c r="B17" s="12">
        <f>B16/G16*100</f>
        <v>8.9108910891089105E-2</v>
      </c>
      <c r="C17" s="15">
        <f>C16/H16*100</f>
        <v>0.11375</v>
      </c>
      <c r="D17" s="6" t="s">
        <v>13</v>
      </c>
      <c r="F17" s="56" t="s">
        <v>12</v>
      </c>
      <c r="G17" s="50">
        <f>G16/101*100</f>
        <v>100</v>
      </c>
      <c r="H17" s="70">
        <f>H16/101*100</f>
        <v>79.207920792079207</v>
      </c>
      <c r="I17" s="46" t="s">
        <v>13</v>
      </c>
      <c r="J17" s="42"/>
    </row>
    <row r="18" spans="1:10" customFormat="1" ht="19.5" thickBot="1" x14ac:dyDescent="0.35">
      <c r="A18" s="7" t="s">
        <v>19</v>
      </c>
      <c r="B18" s="4">
        <v>1.84</v>
      </c>
      <c r="C18" s="5">
        <v>1.8</v>
      </c>
      <c r="D18" s="10">
        <f>C18/B18*100</f>
        <v>97.826086956521735</v>
      </c>
      <c r="F18" s="56" t="s">
        <v>19</v>
      </c>
      <c r="G18" s="45">
        <v>1.8</v>
      </c>
      <c r="H18" s="71">
        <v>1.81</v>
      </c>
      <c r="I18" s="48">
        <f>H18/G18*100</f>
        <v>100.55555555555556</v>
      </c>
      <c r="J18" s="42"/>
    </row>
    <row r="19" spans="1:10" customFormat="1" ht="19.5" thickBot="1" x14ac:dyDescent="0.35">
      <c r="A19" s="7" t="s">
        <v>12</v>
      </c>
      <c r="B19" s="12">
        <f>B18/G18*100</f>
        <v>102.22222222222221</v>
      </c>
      <c r="C19" s="15">
        <f>C18/H18*100</f>
        <v>99.447513812154696</v>
      </c>
      <c r="D19" s="6" t="s">
        <v>13</v>
      </c>
      <c r="F19" s="56" t="s">
        <v>12</v>
      </c>
      <c r="G19" s="50">
        <f>G18/1.8*100</f>
        <v>100</v>
      </c>
      <c r="H19" s="70">
        <f>H18/1.8*100</f>
        <v>100.55555555555556</v>
      </c>
      <c r="I19" s="46" t="s">
        <v>13</v>
      </c>
      <c r="J19" s="42"/>
    </row>
    <row r="20" spans="1:10" customFormat="1" ht="19.5" thickBot="1" x14ac:dyDescent="0.35">
      <c r="A20" s="112" t="s">
        <v>20</v>
      </c>
      <c r="B20" s="113"/>
      <c r="C20" s="113"/>
      <c r="D20" s="114"/>
      <c r="F20" s="115" t="s">
        <v>20</v>
      </c>
      <c r="G20" s="116"/>
      <c r="H20" s="116"/>
      <c r="I20" s="117"/>
      <c r="J20" s="42"/>
    </row>
    <row r="21" spans="1:10" customFormat="1" ht="57" thickBot="1" x14ac:dyDescent="0.35">
      <c r="A21" s="7" t="s">
        <v>21</v>
      </c>
      <c r="B21" s="4">
        <v>800.9</v>
      </c>
      <c r="C21" s="5">
        <v>841.5</v>
      </c>
      <c r="D21" s="12">
        <f>C21/B21*100</f>
        <v>105.06929704082908</v>
      </c>
      <c r="F21" s="52" t="s">
        <v>21</v>
      </c>
      <c r="G21" s="45">
        <v>656420</v>
      </c>
      <c r="H21" s="71">
        <v>751600</v>
      </c>
      <c r="I21" s="54">
        <f>H21/G21*100</f>
        <v>114.49986289266019</v>
      </c>
      <c r="J21" s="42"/>
    </row>
    <row r="22" spans="1:10" customFormat="1" ht="19.5" thickBot="1" x14ac:dyDescent="0.35">
      <c r="A22" s="7" t="s">
        <v>22</v>
      </c>
      <c r="B22" s="12">
        <f>B21/G21*100</f>
        <v>0.12201029828463483</v>
      </c>
      <c r="C22" s="15">
        <f>C21/H21*100</f>
        <v>0.11196114954763173</v>
      </c>
      <c r="D22" s="6" t="s">
        <v>13</v>
      </c>
      <c r="F22" s="56" t="s">
        <v>22</v>
      </c>
      <c r="G22" s="50">
        <f>G21/654200*100</f>
        <v>100.33934576582084</v>
      </c>
      <c r="H22" s="70">
        <f>H21/656420*100</f>
        <v>114.49986289266019</v>
      </c>
      <c r="I22" s="46" t="s">
        <v>13</v>
      </c>
      <c r="J22" s="42"/>
    </row>
    <row r="23" spans="1:10" customFormat="1" ht="38.25" thickBot="1" x14ac:dyDescent="0.35">
      <c r="A23" s="7" t="s">
        <v>23</v>
      </c>
      <c r="B23" s="4"/>
      <c r="C23" s="5"/>
      <c r="D23" s="6"/>
      <c r="F23" s="56" t="s">
        <v>23</v>
      </c>
      <c r="G23" s="45"/>
      <c r="H23" s="71"/>
      <c r="I23" s="46"/>
      <c r="J23" s="42"/>
    </row>
    <row r="24" spans="1:10" customFormat="1" ht="38.25" thickBot="1" x14ac:dyDescent="0.35">
      <c r="A24" s="7" t="s">
        <v>24</v>
      </c>
      <c r="B24" s="4">
        <v>20.5</v>
      </c>
      <c r="C24" s="5">
        <v>22.1</v>
      </c>
      <c r="D24" s="12">
        <f>C24/B24*100</f>
        <v>107.80487804878049</v>
      </c>
      <c r="F24" s="56" t="s">
        <v>24</v>
      </c>
      <c r="G24" s="53">
        <v>19.8</v>
      </c>
      <c r="H24" s="71">
        <v>20.399999999999999</v>
      </c>
      <c r="I24" s="54">
        <f>H24/G24*100</f>
        <v>103.03030303030303</v>
      </c>
      <c r="J24" s="42"/>
    </row>
    <row r="25" spans="1:10" customFormat="1" ht="19.5" thickBot="1" x14ac:dyDescent="0.35">
      <c r="A25" s="7" t="s">
        <v>12</v>
      </c>
      <c r="B25" s="12">
        <f>B24/G24*100</f>
        <v>103.53535353535352</v>
      </c>
      <c r="C25" s="15">
        <f>C24/H24*100</f>
        <v>108.33333333333334</v>
      </c>
      <c r="D25" s="6">
        <v>0</v>
      </c>
      <c r="F25" s="56" t="s">
        <v>12</v>
      </c>
      <c r="G25" s="54">
        <f>G24/17.4*100</f>
        <v>113.79310344827587</v>
      </c>
      <c r="H25" s="70">
        <f>H24/G24*100</f>
        <v>103.03030303030303</v>
      </c>
      <c r="I25" s="72" t="s">
        <v>13</v>
      </c>
      <c r="J25" s="42"/>
    </row>
    <row r="26" spans="1:10" customFormat="1" ht="19.5" thickBot="1" x14ac:dyDescent="0.35">
      <c r="A26" s="7" t="s">
        <v>25</v>
      </c>
      <c r="B26" s="4">
        <v>10</v>
      </c>
      <c r="C26" s="5">
        <v>11.5</v>
      </c>
      <c r="D26" s="12">
        <f>C26/B26*100</f>
        <v>114.99999999999999</v>
      </c>
      <c r="F26" s="73" t="s">
        <v>25</v>
      </c>
      <c r="G26" s="53">
        <v>4.7</v>
      </c>
      <c r="H26" s="71">
        <v>10</v>
      </c>
      <c r="I26" s="54">
        <f>H26/G26*100</f>
        <v>212.7659574468085</v>
      </c>
      <c r="J26" s="42"/>
    </row>
    <row r="27" spans="1:10" customFormat="1" ht="19.5" thickBot="1" x14ac:dyDescent="0.35">
      <c r="A27" s="7" t="s">
        <v>12</v>
      </c>
      <c r="B27" s="12">
        <f>B26/G26*100</f>
        <v>212.7659574468085</v>
      </c>
      <c r="C27" s="15">
        <f>C26/H26*100</f>
        <v>114.99999999999999</v>
      </c>
      <c r="D27" s="6">
        <v>0</v>
      </c>
      <c r="F27" s="56" t="s">
        <v>12</v>
      </c>
      <c r="G27" s="54">
        <f>G26/4.1*100</f>
        <v>114.63414634146343</v>
      </c>
      <c r="H27" s="70">
        <f>H26/G26*100</f>
        <v>212.7659574468085</v>
      </c>
      <c r="I27" s="72" t="s">
        <v>13</v>
      </c>
      <c r="J27" s="42"/>
    </row>
    <row r="28" spans="1:10" customFormat="1" ht="19.5" thickBot="1" x14ac:dyDescent="0.35">
      <c r="A28" s="7" t="s">
        <v>26</v>
      </c>
      <c r="B28" s="4">
        <v>0</v>
      </c>
      <c r="C28" s="5">
        <v>0</v>
      </c>
      <c r="D28" s="12">
        <v>0</v>
      </c>
      <c r="F28" s="73" t="s">
        <v>26</v>
      </c>
      <c r="G28" s="53">
        <v>26.5</v>
      </c>
      <c r="H28" s="71">
        <v>0</v>
      </c>
      <c r="I28" s="54">
        <f>H28/G28*100</f>
        <v>0</v>
      </c>
      <c r="J28" s="42"/>
    </row>
    <row r="29" spans="1:10" customFormat="1" ht="19.5" thickBot="1" x14ac:dyDescent="0.35">
      <c r="A29" s="7" t="s">
        <v>12</v>
      </c>
      <c r="B29" s="12">
        <f>B28/G28*100</f>
        <v>0</v>
      </c>
      <c r="C29" s="15">
        <v>0</v>
      </c>
      <c r="D29" s="6">
        <v>0</v>
      </c>
      <c r="F29" s="56" t="s">
        <v>12</v>
      </c>
      <c r="G29" s="54">
        <f>G28/25.1*100</f>
        <v>105.57768924302789</v>
      </c>
      <c r="H29" s="71">
        <v>0</v>
      </c>
      <c r="I29" s="72">
        <v>0</v>
      </c>
      <c r="J29" s="42"/>
    </row>
    <row r="30" spans="1:10" customFormat="1" ht="19.5" thickBot="1" x14ac:dyDescent="0.35">
      <c r="A30" s="7" t="s">
        <v>27</v>
      </c>
      <c r="B30" s="4">
        <v>1.9</v>
      </c>
      <c r="C30" s="5">
        <v>1.8</v>
      </c>
      <c r="D30" s="12">
        <f>C30/B30*100</f>
        <v>94.736842105263165</v>
      </c>
      <c r="F30" s="56" t="s">
        <v>27</v>
      </c>
      <c r="G30" s="53">
        <v>1.95</v>
      </c>
      <c r="H30" s="71">
        <v>1.8</v>
      </c>
      <c r="I30" s="54">
        <v>92.3</v>
      </c>
      <c r="J30" s="42"/>
    </row>
    <row r="31" spans="1:10" customFormat="1" ht="19.5" thickBot="1" x14ac:dyDescent="0.35">
      <c r="A31" s="7" t="s">
        <v>12</v>
      </c>
      <c r="B31" s="12">
        <f>B30/G30*100</f>
        <v>97.435897435897431</v>
      </c>
      <c r="C31" s="15">
        <f>C30/H30*100</f>
        <v>100</v>
      </c>
      <c r="D31" s="6">
        <v>0</v>
      </c>
      <c r="F31" s="56" t="s">
        <v>12</v>
      </c>
      <c r="G31" s="54">
        <f>G30/1.8*100</f>
        <v>108.33333333333333</v>
      </c>
      <c r="H31" s="70">
        <f>H30/G30*100</f>
        <v>92.307692307692307</v>
      </c>
      <c r="I31" s="72">
        <v>0</v>
      </c>
      <c r="J31" s="42"/>
    </row>
    <row r="32" spans="1:10" customFormat="1" ht="19.5" thickBot="1" x14ac:dyDescent="0.35">
      <c r="A32" s="7" t="s">
        <v>28</v>
      </c>
      <c r="B32" s="4">
        <v>1.2</v>
      </c>
      <c r="C32" s="5">
        <v>1.5</v>
      </c>
      <c r="D32" s="12">
        <f>C32/B32*100</f>
        <v>125</v>
      </c>
      <c r="F32" s="56" t="s">
        <v>28</v>
      </c>
      <c r="G32" s="51">
        <v>0.7</v>
      </c>
      <c r="H32" s="71">
        <v>1.2</v>
      </c>
      <c r="I32" s="54">
        <f>H32/G32*100</f>
        <v>171.42857142857144</v>
      </c>
      <c r="J32" s="42"/>
    </row>
    <row r="33" spans="1:11" ht="19.5" thickBot="1" x14ac:dyDescent="0.35">
      <c r="A33" s="7" t="s">
        <v>12</v>
      </c>
      <c r="B33" s="12">
        <f>B32/G32*100</f>
        <v>171.42857142857144</v>
      </c>
      <c r="C33" s="15">
        <f>C32/H32*100</f>
        <v>125</v>
      </c>
      <c r="D33" s="6">
        <v>0</v>
      </c>
      <c r="F33" s="56" t="s">
        <v>12</v>
      </c>
      <c r="G33" s="54">
        <f>G32/0.7*100</f>
        <v>100</v>
      </c>
      <c r="H33" s="70">
        <f>H32/G32*100</f>
        <v>171.42857142857144</v>
      </c>
      <c r="I33" s="54">
        <v>0</v>
      </c>
      <c r="J33" s="42"/>
      <c r="K33"/>
    </row>
    <row r="34" spans="1:11" ht="19.5" thickBot="1" x14ac:dyDescent="0.35">
      <c r="A34" s="7" t="s">
        <v>29</v>
      </c>
      <c r="B34" s="4">
        <v>1.7</v>
      </c>
      <c r="C34" s="5">
        <v>1.9</v>
      </c>
      <c r="D34" s="12">
        <f>C34/B34*100</f>
        <v>111.76470588235294</v>
      </c>
      <c r="F34" s="52" t="s">
        <v>29</v>
      </c>
      <c r="G34" s="53">
        <v>1.9</v>
      </c>
      <c r="H34" s="71">
        <v>1.7</v>
      </c>
      <c r="I34" s="54">
        <f>H34/G34*100</f>
        <v>89.473684210526315</v>
      </c>
      <c r="J34" s="42"/>
      <c r="K34"/>
    </row>
    <row r="35" spans="1:11" ht="19.5" thickBot="1" x14ac:dyDescent="0.35">
      <c r="A35" s="7" t="s">
        <v>12</v>
      </c>
      <c r="B35" s="12">
        <f>B34/G34*100</f>
        <v>89.473684210526315</v>
      </c>
      <c r="C35" s="15">
        <f>C34/H34*100</f>
        <v>111.76470588235294</v>
      </c>
      <c r="D35" s="6">
        <v>0</v>
      </c>
      <c r="F35" s="52" t="s">
        <v>12</v>
      </c>
      <c r="G35" s="54">
        <f>G34/1.8*100</f>
        <v>105.55555555555556</v>
      </c>
      <c r="H35" s="71">
        <v>89.5</v>
      </c>
      <c r="I35" s="72">
        <v>0</v>
      </c>
      <c r="J35" s="42"/>
      <c r="K35"/>
    </row>
    <row r="36" spans="1:11" ht="19.5" thickBot="1" x14ac:dyDescent="0.35">
      <c r="A36" s="7" t="s">
        <v>30</v>
      </c>
      <c r="B36" s="4">
        <v>1.4450000000000001</v>
      </c>
      <c r="C36" s="5">
        <v>1.5</v>
      </c>
      <c r="D36" s="12">
        <f>C36/B36*100</f>
        <v>103.80622837370241</v>
      </c>
      <c r="F36" s="56" t="s">
        <v>30</v>
      </c>
      <c r="G36" s="53">
        <v>1.9</v>
      </c>
      <c r="H36" s="71">
        <v>1.4450000000000001</v>
      </c>
      <c r="I36" s="54">
        <f>H36/G36*100</f>
        <v>76.05263157894737</v>
      </c>
      <c r="J36" s="42"/>
      <c r="K36"/>
    </row>
    <row r="37" spans="1:11" ht="19.5" thickBot="1" x14ac:dyDescent="0.35">
      <c r="A37" s="7" t="s">
        <v>12</v>
      </c>
      <c r="B37" s="12">
        <f>B36/G36*100</f>
        <v>76.05263157894737</v>
      </c>
      <c r="C37" s="15">
        <f>C36/H36*100</f>
        <v>103.80622837370241</v>
      </c>
      <c r="D37" s="6">
        <v>0</v>
      </c>
      <c r="F37" s="56" t="s">
        <v>12</v>
      </c>
      <c r="G37" s="54">
        <f>G36/1.5*100</f>
        <v>126.66666666666666</v>
      </c>
      <c r="H37" s="71">
        <v>76.099999999999994</v>
      </c>
      <c r="I37" s="72">
        <v>0</v>
      </c>
      <c r="J37" s="42"/>
      <c r="K37"/>
    </row>
    <row r="38" spans="1:11" ht="19.5" thickBot="1" x14ac:dyDescent="0.35">
      <c r="A38" s="7" t="s">
        <v>31</v>
      </c>
      <c r="B38" s="4">
        <v>0.2</v>
      </c>
      <c r="C38" s="5">
        <v>0.18</v>
      </c>
      <c r="D38" s="12">
        <f>C38/B38*100</f>
        <v>89.999999999999986</v>
      </c>
      <c r="F38" s="56" t="s">
        <v>31</v>
      </c>
      <c r="G38" s="51">
        <v>0.189</v>
      </c>
      <c r="H38" s="71">
        <v>0.15</v>
      </c>
      <c r="I38" s="54">
        <f>H38/G38*100</f>
        <v>79.365079365079367</v>
      </c>
      <c r="J38" s="42"/>
      <c r="K38"/>
    </row>
    <row r="39" spans="1:11" ht="19.5" thickBot="1" x14ac:dyDescent="0.35">
      <c r="A39" s="7" t="s">
        <v>12</v>
      </c>
      <c r="B39" s="12">
        <f>B38/G38*100</f>
        <v>105.82010582010581</v>
      </c>
      <c r="C39" s="15">
        <f>C38/H38*100</f>
        <v>120</v>
      </c>
      <c r="D39" s="6">
        <v>0</v>
      </c>
      <c r="F39" s="56" t="s">
        <v>12</v>
      </c>
      <c r="G39" s="60">
        <f>G38/0.15*100</f>
        <v>126</v>
      </c>
      <c r="H39" s="51">
        <v>79.400000000000006</v>
      </c>
      <c r="I39" s="46">
        <v>0</v>
      </c>
      <c r="J39" s="42"/>
      <c r="K39"/>
    </row>
    <row r="40" spans="1:11" ht="19.5" thickBot="1" x14ac:dyDescent="0.35">
      <c r="A40" s="7" t="s">
        <v>78</v>
      </c>
      <c r="B40" s="4">
        <v>8.0000000000000002E-3</v>
      </c>
      <c r="C40" s="5">
        <v>7.0000000000000001E-3</v>
      </c>
      <c r="D40" s="12">
        <f>C40/B40*100</f>
        <v>87.5</v>
      </c>
      <c r="F40" s="74" t="s">
        <v>32</v>
      </c>
      <c r="G40" s="71">
        <v>1.1097999999999999</v>
      </c>
      <c r="H40" s="71">
        <v>0.86</v>
      </c>
      <c r="I40" s="75">
        <f>H40/G40*100</f>
        <v>77.491439899080916</v>
      </c>
      <c r="J40" s="42"/>
      <c r="K40"/>
    </row>
    <row r="41" spans="1:11" ht="19.5" thickBot="1" x14ac:dyDescent="0.35">
      <c r="A41" s="7" t="s">
        <v>12</v>
      </c>
      <c r="B41" s="12">
        <f>B40/G40*100</f>
        <v>0.72085060371238063</v>
      </c>
      <c r="C41" s="15">
        <f>C40/H40*100</f>
        <v>0.81395348837209303</v>
      </c>
      <c r="D41" s="6">
        <v>0</v>
      </c>
      <c r="F41" s="56" t="s">
        <v>12</v>
      </c>
      <c r="G41" s="76">
        <v>109.9</v>
      </c>
      <c r="H41" s="76">
        <v>100</v>
      </c>
      <c r="I41" s="46" t="s">
        <v>13</v>
      </c>
      <c r="J41" s="42"/>
      <c r="K41"/>
    </row>
    <row r="42" spans="1:11" ht="19.5" thickBot="1" x14ac:dyDescent="0.35">
      <c r="A42" s="7" t="s">
        <v>33</v>
      </c>
      <c r="B42" s="4"/>
      <c r="C42" s="14">
        <v>0</v>
      </c>
      <c r="D42" s="6">
        <v>0</v>
      </c>
      <c r="F42" s="56" t="s">
        <v>33</v>
      </c>
      <c r="G42" s="45"/>
      <c r="H42" s="45"/>
      <c r="I42" s="46"/>
      <c r="J42" s="42"/>
      <c r="K42"/>
    </row>
    <row r="43" spans="1:11" ht="38.25" thickBot="1" x14ac:dyDescent="0.35">
      <c r="A43" s="7" t="s">
        <v>79</v>
      </c>
      <c r="B43" s="12"/>
      <c r="C43" s="14">
        <v>0</v>
      </c>
      <c r="D43" s="6">
        <v>0</v>
      </c>
      <c r="F43" s="73" t="s">
        <v>34</v>
      </c>
      <c r="G43" s="51">
        <v>0.28000000000000003</v>
      </c>
      <c r="H43" s="51">
        <v>0.23</v>
      </c>
      <c r="I43" s="50">
        <f>H43/G43*100</f>
        <v>82.142857142857139</v>
      </c>
      <c r="J43" s="42"/>
      <c r="K43"/>
    </row>
    <row r="44" spans="1:11" ht="21.75" customHeight="1" thickBot="1" x14ac:dyDescent="0.35">
      <c r="A44" s="7" t="s">
        <v>80</v>
      </c>
      <c r="B44" s="12"/>
      <c r="C44" s="14">
        <v>0</v>
      </c>
      <c r="D44" s="6">
        <v>0</v>
      </c>
      <c r="F44" s="56" t="s">
        <v>12</v>
      </c>
      <c r="G44" s="60">
        <f>G43/0.28*100</f>
        <v>100</v>
      </c>
      <c r="H44" s="51">
        <v>79</v>
      </c>
      <c r="I44" s="46" t="s">
        <v>13</v>
      </c>
      <c r="J44" s="42"/>
      <c r="K44"/>
    </row>
    <row r="45" spans="1:11" ht="38.25" thickBot="1" x14ac:dyDescent="0.35">
      <c r="A45" s="7" t="s">
        <v>81</v>
      </c>
      <c r="B45" s="4">
        <v>8.0000000000000002E-3</v>
      </c>
      <c r="C45" s="5">
        <v>7.0000000000000001E-3</v>
      </c>
      <c r="D45" s="12">
        <f>C45/B45*100</f>
        <v>87.5</v>
      </c>
      <c r="F45" s="73" t="s">
        <v>35</v>
      </c>
      <c r="G45" s="51">
        <v>2.98E-2</v>
      </c>
      <c r="H45" s="51">
        <v>2.5000000000000001E-2</v>
      </c>
      <c r="I45" s="48">
        <f>H45/G45*100</f>
        <v>83.892617449664428</v>
      </c>
      <c r="J45" s="42"/>
      <c r="K45"/>
    </row>
    <row r="46" spans="1:11" ht="19.5" thickBot="1" x14ac:dyDescent="0.35">
      <c r="A46" s="7" t="s">
        <v>32</v>
      </c>
      <c r="B46" s="4">
        <f>B49+B53</f>
        <v>0.25</v>
      </c>
      <c r="C46" s="14">
        <f>C49+C51+C53</f>
        <v>0.219</v>
      </c>
      <c r="D46" s="10">
        <f>C46/B46*100</f>
        <v>87.6</v>
      </c>
      <c r="F46" s="56" t="s">
        <v>12</v>
      </c>
      <c r="G46" s="60">
        <f>G45/0.0298*100</f>
        <v>100</v>
      </c>
      <c r="H46" s="51">
        <v>69</v>
      </c>
      <c r="I46" s="46" t="s">
        <v>13</v>
      </c>
      <c r="J46" s="42"/>
      <c r="K46"/>
    </row>
    <row r="47" spans="1:11" ht="19.5" thickBot="1" x14ac:dyDescent="0.35">
      <c r="A47" s="7" t="s">
        <v>12</v>
      </c>
      <c r="B47" s="12">
        <f>B46/G46*100</f>
        <v>0.25</v>
      </c>
      <c r="C47" s="15">
        <f>C46/H46*100</f>
        <v>0.31739130434782609</v>
      </c>
      <c r="D47" s="6" t="s">
        <v>13</v>
      </c>
      <c r="F47" s="73" t="s">
        <v>36</v>
      </c>
      <c r="G47" s="51">
        <v>0.8</v>
      </c>
      <c r="H47" s="51">
        <v>0.6</v>
      </c>
      <c r="I47" s="48">
        <f>H47/G47*100</f>
        <v>74.999999999999986</v>
      </c>
      <c r="J47" s="42"/>
      <c r="K47"/>
    </row>
    <row r="48" spans="1:11" ht="19.5" thickBot="1" x14ac:dyDescent="0.35">
      <c r="A48" s="7" t="s">
        <v>33</v>
      </c>
      <c r="B48" s="4"/>
      <c r="C48" s="5"/>
      <c r="D48" s="6"/>
      <c r="F48" s="56" t="s">
        <v>12</v>
      </c>
      <c r="G48" s="60">
        <f>G47/0.7*100</f>
        <v>114.28571428571431</v>
      </c>
      <c r="H48" s="51">
        <v>79</v>
      </c>
      <c r="I48" s="46" t="s">
        <v>13</v>
      </c>
      <c r="J48" s="42"/>
      <c r="K48"/>
    </row>
    <row r="49" spans="1:11" ht="38.25" thickBot="1" x14ac:dyDescent="0.35">
      <c r="A49" s="7" t="s">
        <v>34</v>
      </c>
      <c r="B49" s="4">
        <v>0.01</v>
      </c>
      <c r="C49" s="5">
        <v>8.9999999999999993E-3</v>
      </c>
      <c r="D49" s="10">
        <f>C49/B49*100</f>
        <v>89.999999999999986</v>
      </c>
      <c r="F49" s="56" t="s">
        <v>37</v>
      </c>
      <c r="G49" s="51">
        <v>0.7</v>
      </c>
      <c r="H49" s="51">
        <v>0.6</v>
      </c>
      <c r="I49" s="48">
        <f>H49/G49*100</f>
        <v>85.714285714285722</v>
      </c>
      <c r="J49" s="42"/>
      <c r="K49"/>
    </row>
    <row r="50" spans="1:11" ht="19.5" thickBot="1" x14ac:dyDescent="0.35">
      <c r="A50" s="7" t="s">
        <v>12</v>
      </c>
      <c r="B50" s="12">
        <f>B49/G43*100</f>
        <v>3.5714285714285712</v>
      </c>
      <c r="C50" s="15">
        <f>C49/H43*100</f>
        <v>3.9130434782608692</v>
      </c>
      <c r="D50" s="6" t="s">
        <v>13</v>
      </c>
      <c r="F50" s="56" t="s">
        <v>12</v>
      </c>
      <c r="G50" s="60">
        <f>G49/0.6*100</f>
        <v>116.66666666666667</v>
      </c>
      <c r="H50" s="51">
        <v>100</v>
      </c>
      <c r="I50" s="46" t="s">
        <v>13</v>
      </c>
      <c r="J50" s="42"/>
      <c r="K50"/>
    </row>
    <row r="51" spans="1:11" ht="38.25" thickBot="1" x14ac:dyDescent="0.35">
      <c r="A51" s="7" t="s">
        <v>35</v>
      </c>
      <c r="B51" s="4">
        <v>0</v>
      </c>
      <c r="C51" s="5">
        <v>0</v>
      </c>
      <c r="D51" s="10">
        <v>0</v>
      </c>
      <c r="F51" s="56" t="s">
        <v>36</v>
      </c>
      <c r="G51" s="51">
        <v>0.7</v>
      </c>
      <c r="H51" s="51">
        <v>0.6</v>
      </c>
      <c r="I51" s="48">
        <f>H51/G51*100</f>
        <v>85.714285714285722</v>
      </c>
      <c r="J51" s="42"/>
      <c r="K51"/>
    </row>
    <row r="52" spans="1:11" ht="19.5" thickBot="1" x14ac:dyDescent="0.35">
      <c r="A52" s="7" t="s">
        <v>12</v>
      </c>
      <c r="B52" s="12">
        <f>B51/G51*100</f>
        <v>0</v>
      </c>
      <c r="C52" s="68">
        <f>C51/H51*100</f>
        <v>0</v>
      </c>
      <c r="D52" s="6" t="s">
        <v>13</v>
      </c>
      <c r="F52" s="56" t="s">
        <v>12</v>
      </c>
      <c r="G52" s="60">
        <f>G51/0.6*100</f>
        <v>116.66666666666667</v>
      </c>
      <c r="H52" s="51">
        <v>100</v>
      </c>
      <c r="I52" s="46" t="s">
        <v>13</v>
      </c>
      <c r="J52" s="42"/>
      <c r="K52"/>
    </row>
    <row r="53" spans="1:11" ht="19.5" thickBot="1" x14ac:dyDescent="0.35">
      <c r="A53" s="7" t="s">
        <v>36</v>
      </c>
      <c r="B53" s="4">
        <v>0.24</v>
      </c>
      <c r="C53" s="5">
        <v>0.21</v>
      </c>
      <c r="D53" s="10">
        <f>C53/B53*100</f>
        <v>87.5</v>
      </c>
      <c r="F53" s="56" t="s">
        <v>38</v>
      </c>
      <c r="G53" s="51">
        <v>3.7</v>
      </c>
      <c r="H53" s="51">
        <v>2.8</v>
      </c>
      <c r="I53" s="48">
        <f>H53/G53*100</f>
        <v>75.675675675675663</v>
      </c>
      <c r="J53" s="42"/>
      <c r="K53"/>
    </row>
    <row r="54" spans="1:11" ht="19.5" thickBot="1" x14ac:dyDescent="0.35">
      <c r="A54" s="7" t="s">
        <v>12</v>
      </c>
      <c r="B54" s="12">
        <f>B53/G47*100</f>
        <v>30</v>
      </c>
      <c r="C54" s="15">
        <f>C53/H47*100</f>
        <v>35</v>
      </c>
      <c r="D54" s="6" t="s">
        <v>13</v>
      </c>
      <c r="F54" s="56" t="s">
        <v>12</v>
      </c>
      <c r="G54" s="60">
        <f>G53/3.3*100</f>
        <v>112.12121212121214</v>
      </c>
      <c r="H54" s="51">
        <v>80</v>
      </c>
      <c r="I54" s="46" t="s">
        <v>13</v>
      </c>
      <c r="J54" s="42"/>
      <c r="K54"/>
    </row>
    <row r="55" spans="1:11" ht="19.5" customHeight="1" thickBot="1" x14ac:dyDescent="0.35">
      <c r="A55" s="7" t="s">
        <v>37</v>
      </c>
      <c r="B55" s="4">
        <v>0.6</v>
      </c>
      <c r="C55" s="5">
        <v>0.57999999999999996</v>
      </c>
      <c r="D55" s="10">
        <f>C55/B55*100</f>
        <v>96.666666666666671</v>
      </c>
      <c r="F55" s="130" t="s">
        <v>39</v>
      </c>
      <c r="G55" s="132">
        <v>996</v>
      </c>
      <c r="H55" s="134">
        <v>966</v>
      </c>
      <c r="I55" s="50">
        <f>H55/G55*100</f>
        <v>96.98795180722891</v>
      </c>
      <c r="J55" s="49"/>
    </row>
    <row r="56" spans="1:11" ht="19.5" thickBot="1" x14ac:dyDescent="0.35">
      <c r="A56" s="7" t="s">
        <v>12</v>
      </c>
      <c r="B56" s="12">
        <f>B55/G49*100</f>
        <v>85.714285714285722</v>
      </c>
      <c r="C56" s="15">
        <f>C55/H49*100</f>
        <v>96.666666666666671</v>
      </c>
      <c r="D56" s="6" t="s">
        <v>13</v>
      </c>
      <c r="F56" s="131"/>
      <c r="G56" s="133"/>
      <c r="H56" s="135"/>
      <c r="I56" s="77">
        <f>H55/G55*100</f>
        <v>96.98795180722891</v>
      </c>
      <c r="J56" s="49"/>
    </row>
    <row r="57" spans="1:11" ht="19.5" thickBot="1" x14ac:dyDescent="0.35">
      <c r="A57" s="7" t="s">
        <v>36</v>
      </c>
      <c r="B57" s="4">
        <v>0.6</v>
      </c>
      <c r="C57" s="5">
        <v>0.57999999999999996</v>
      </c>
      <c r="D57" s="10">
        <f>C57/B57*100</f>
        <v>96.666666666666671</v>
      </c>
      <c r="F57" s="78" t="s">
        <v>12</v>
      </c>
      <c r="G57" s="79">
        <f>G55/992*100</f>
        <v>100.40322580645163</v>
      </c>
      <c r="H57" s="80">
        <v>96.9</v>
      </c>
      <c r="I57" s="81" t="s">
        <v>13</v>
      </c>
      <c r="J57" s="49"/>
    </row>
    <row r="58" spans="1:11" ht="38.25" thickBot="1" x14ac:dyDescent="0.35">
      <c r="A58" s="7" t="s">
        <v>12</v>
      </c>
      <c r="B58" s="12">
        <f>B57/G51*100</f>
        <v>85.714285714285722</v>
      </c>
      <c r="C58" s="15">
        <f>C57/H51*100</f>
        <v>96.666666666666671</v>
      </c>
      <c r="D58" s="6" t="s">
        <v>13</v>
      </c>
      <c r="F58" s="56" t="s">
        <v>40</v>
      </c>
      <c r="G58" s="45">
        <v>109</v>
      </c>
      <c r="H58" s="71">
        <v>96</v>
      </c>
      <c r="I58" s="50">
        <f>H58/G58*100</f>
        <v>88.073394495412856</v>
      </c>
      <c r="J58" s="49"/>
    </row>
    <row r="59" spans="1:11" ht="19.5" thickBot="1" x14ac:dyDescent="0.35">
      <c r="A59" s="7" t="s">
        <v>38</v>
      </c>
      <c r="B59" s="4">
        <v>2.8</v>
      </c>
      <c r="C59" s="5">
        <v>2.7</v>
      </c>
      <c r="D59" s="10">
        <f>C59/B59*100</f>
        <v>96.428571428571445</v>
      </c>
      <c r="F59" s="56" t="s">
        <v>12</v>
      </c>
      <c r="G59" s="45">
        <v>103.8</v>
      </c>
      <c r="H59" s="71">
        <v>88.1</v>
      </c>
      <c r="I59" s="46" t="s">
        <v>13</v>
      </c>
      <c r="J59" s="49"/>
    </row>
    <row r="60" spans="1:11" ht="57" thickBot="1" x14ac:dyDescent="0.35">
      <c r="A60" s="7" t="s">
        <v>12</v>
      </c>
      <c r="B60" s="12">
        <f>B59/G53*100</f>
        <v>75.675675675675663</v>
      </c>
      <c r="C60" s="15">
        <f>C59/H53*100</f>
        <v>96.428571428571445</v>
      </c>
      <c r="D60" s="6" t="s">
        <v>13</v>
      </c>
      <c r="F60" s="56" t="s">
        <v>41</v>
      </c>
      <c r="G60" s="45">
        <v>0</v>
      </c>
      <c r="H60" s="71">
        <v>0</v>
      </c>
      <c r="I60" s="45">
        <v>0</v>
      </c>
      <c r="J60" s="49"/>
    </row>
    <row r="61" spans="1:11" ht="74.25" customHeight="1" thickBot="1" x14ac:dyDescent="0.35">
      <c r="A61" s="124" t="s">
        <v>39</v>
      </c>
      <c r="B61" s="126">
        <v>975</v>
      </c>
      <c r="C61" s="128">
        <v>653</v>
      </c>
      <c r="D61" s="16"/>
      <c r="F61" s="56" t="s">
        <v>42</v>
      </c>
      <c r="G61" s="45">
        <v>45</v>
      </c>
      <c r="H61" s="71">
        <v>0</v>
      </c>
      <c r="I61" s="48">
        <f>H61/G61*100</f>
        <v>0</v>
      </c>
      <c r="J61" s="49"/>
    </row>
    <row r="62" spans="1:11" ht="17.25" customHeight="1" thickBot="1" x14ac:dyDescent="0.35">
      <c r="A62" s="125"/>
      <c r="B62" s="127"/>
      <c r="C62" s="129"/>
      <c r="D62" s="10">
        <v>66.900000000000006</v>
      </c>
      <c r="F62" s="56" t="s">
        <v>12</v>
      </c>
      <c r="G62" s="50">
        <v>1.6</v>
      </c>
      <c r="H62" s="71">
        <v>0</v>
      </c>
      <c r="I62" s="46" t="s">
        <v>13</v>
      </c>
      <c r="J62" s="49"/>
    </row>
    <row r="63" spans="1:11" ht="19.5" thickBot="1" x14ac:dyDescent="0.35">
      <c r="A63" s="7" t="s">
        <v>12</v>
      </c>
      <c r="B63" s="12">
        <f>B61/G55*100</f>
        <v>97.891566265060234</v>
      </c>
      <c r="C63" s="15">
        <f>C61/H55*100</f>
        <v>67.598343685300208</v>
      </c>
      <c r="D63" s="6" t="s">
        <v>13</v>
      </c>
      <c r="F63" s="56" t="s">
        <v>43</v>
      </c>
      <c r="G63" s="45">
        <v>1100</v>
      </c>
      <c r="H63" s="51">
        <v>989</v>
      </c>
      <c r="I63" s="48">
        <f>H63/G63*100</f>
        <v>89.909090909090907</v>
      </c>
      <c r="J63" s="49"/>
    </row>
    <row r="64" spans="1:11" s="20" customFormat="1" ht="38.25" thickBot="1" x14ac:dyDescent="0.35">
      <c r="A64" s="17" t="s">
        <v>40</v>
      </c>
      <c r="B64" s="18">
        <v>96</v>
      </c>
      <c r="C64" s="19">
        <v>99</v>
      </c>
      <c r="D64" s="69">
        <f>C64/B64*100</f>
        <v>103.125</v>
      </c>
      <c r="F64" s="56" t="s">
        <v>12</v>
      </c>
      <c r="G64" s="50">
        <f>G63/722*100</f>
        <v>152.35457063711914</v>
      </c>
      <c r="H64" s="60">
        <f>H63/G63*100</f>
        <v>89.909090909090907</v>
      </c>
      <c r="I64" s="46" t="s">
        <v>13</v>
      </c>
      <c r="J64" s="49"/>
      <c r="K64" s="21"/>
    </row>
    <row r="65" spans="1:11" ht="38.25" thickBot="1" x14ac:dyDescent="0.35">
      <c r="A65" s="7" t="s">
        <v>12</v>
      </c>
      <c r="B65" s="4">
        <f>B64/G58*100</f>
        <v>88.073394495412856</v>
      </c>
      <c r="C65" s="14">
        <f>C64/H58*100</f>
        <v>103.125</v>
      </c>
      <c r="D65" s="6" t="s">
        <v>13</v>
      </c>
      <c r="F65" s="56" t="s">
        <v>44</v>
      </c>
      <c r="G65" s="45">
        <v>39</v>
      </c>
      <c r="H65" s="51">
        <v>33.6</v>
      </c>
      <c r="I65" s="48">
        <f>H65/G65*100</f>
        <v>86.15384615384616</v>
      </c>
      <c r="J65" s="49"/>
    </row>
    <row r="66" spans="1:11" ht="57" thickBot="1" x14ac:dyDescent="0.35">
      <c r="A66" s="7" t="s">
        <v>41</v>
      </c>
      <c r="B66" s="4"/>
      <c r="C66" s="5"/>
      <c r="D66" s="6"/>
      <c r="F66" s="56" t="s">
        <v>12</v>
      </c>
      <c r="G66" s="50">
        <f>G65/32.8*100</f>
        <v>118.90243902439026</v>
      </c>
      <c r="H66" s="60">
        <f>H65/G65*100</f>
        <v>86.15384615384616</v>
      </c>
      <c r="I66" s="46" t="s">
        <v>13</v>
      </c>
      <c r="J66" s="49"/>
    </row>
    <row r="67" spans="1:11" ht="19.5" thickBot="1" x14ac:dyDescent="0.35">
      <c r="A67" s="7" t="s">
        <v>42</v>
      </c>
      <c r="B67" s="4">
        <v>0</v>
      </c>
      <c r="C67" s="5">
        <v>0</v>
      </c>
      <c r="D67" s="10">
        <v>0</v>
      </c>
      <c r="F67" s="136" t="s">
        <v>45</v>
      </c>
      <c r="G67" s="137"/>
      <c r="H67" s="137"/>
      <c r="I67" s="117"/>
      <c r="J67" s="49"/>
    </row>
    <row r="68" spans="1:11" ht="19.5" customHeight="1" thickBot="1" x14ac:dyDescent="0.35">
      <c r="A68" s="7" t="s">
        <v>12</v>
      </c>
      <c r="B68" s="12">
        <v>0</v>
      </c>
      <c r="C68" s="13">
        <v>0</v>
      </c>
      <c r="D68" s="6" t="s">
        <v>13</v>
      </c>
      <c r="F68" s="138" t="s">
        <v>46</v>
      </c>
      <c r="G68" s="141">
        <v>20000</v>
      </c>
      <c r="H68" s="143">
        <v>23920</v>
      </c>
      <c r="I68" s="50">
        <f>H68/G68*100</f>
        <v>119.6</v>
      </c>
      <c r="J68" s="49"/>
    </row>
    <row r="69" spans="1:11" ht="19.5" thickBot="1" x14ac:dyDescent="0.35">
      <c r="A69" s="7" t="s">
        <v>43</v>
      </c>
      <c r="B69" s="4">
        <v>660</v>
      </c>
      <c r="C69" s="5">
        <v>680</v>
      </c>
      <c r="D69" s="10">
        <f>C69/B69*100</f>
        <v>103.03030303030303</v>
      </c>
      <c r="F69" s="139"/>
      <c r="G69" s="135"/>
      <c r="H69" s="144"/>
      <c r="I69" s="57"/>
      <c r="J69" s="49"/>
    </row>
    <row r="70" spans="1:11" ht="19.5" thickBot="1" x14ac:dyDescent="0.35">
      <c r="A70" s="7" t="s">
        <v>12</v>
      </c>
      <c r="B70" s="12">
        <f>B69/G63*100</f>
        <v>60</v>
      </c>
      <c r="C70" s="13">
        <f>C69/H63*100</f>
        <v>68.756319514661286</v>
      </c>
      <c r="D70" s="6" t="s">
        <v>13</v>
      </c>
      <c r="F70" s="140"/>
      <c r="G70" s="142"/>
      <c r="H70" s="145"/>
      <c r="I70" s="46">
        <v>4.2</v>
      </c>
      <c r="J70" s="49"/>
    </row>
    <row r="71" spans="1:11" ht="38.25" thickBot="1" x14ac:dyDescent="0.35">
      <c r="A71" s="7" t="s">
        <v>44</v>
      </c>
      <c r="B71" s="4">
        <v>33.6</v>
      </c>
      <c r="C71" s="22">
        <v>11.3</v>
      </c>
      <c r="D71" s="69">
        <f>C71/B71*100</f>
        <v>33.630952380952387</v>
      </c>
      <c r="F71" s="63" t="s">
        <v>47</v>
      </c>
      <c r="G71" s="64">
        <v>100</v>
      </c>
      <c r="H71" s="82">
        <v>49.5</v>
      </c>
      <c r="I71" s="45" t="s">
        <v>13</v>
      </c>
      <c r="J71" s="42"/>
      <c r="K71"/>
    </row>
    <row r="72" spans="1:11" ht="75.75" thickBot="1" x14ac:dyDescent="0.35">
      <c r="A72" s="7" t="s">
        <v>12</v>
      </c>
      <c r="B72" s="12">
        <f>B71/G65*100</f>
        <v>86.15384615384616</v>
      </c>
      <c r="C72" s="13">
        <f>C71/H65*100</f>
        <v>33.630952380952387</v>
      </c>
      <c r="D72" s="6" t="s">
        <v>13</v>
      </c>
      <c r="F72" s="56" t="s">
        <v>48</v>
      </c>
      <c r="G72" s="45">
        <v>65845</v>
      </c>
      <c r="H72" s="51">
        <v>53460</v>
      </c>
      <c r="I72" s="50">
        <f>H72/G72*100</f>
        <v>81.190675070240715</v>
      </c>
      <c r="J72" s="42"/>
      <c r="K72"/>
    </row>
    <row r="73" spans="1:11" ht="38.25" thickBot="1" x14ac:dyDescent="0.35">
      <c r="A73" s="112" t="s">
        <v>45</v>
      </c>
      <c r="B73" s="113"/>
      <c r="C73" s="113"/>
      <c r="D73" s="114"/>
      <c r="F73" s="56" t="s">
        <v>47</v>
      </c>
      <c r="G73" s="50">
        <f>G72/65412*100</f>
        <v>100.66195805051062</v>
      </c>
      <c r="H73" s="50">
        <f>H72/G72*100</f>
        <v>81.190675070240715</v>
      </c>
      <c r="I73" s="45" t="s">
        <v>13</v>
      </c>
      <c r="J73" s="42"/>
      <c r="K73"/>
    </row>
    <row r="74" spans="1:11" s="23" customFormat="1" ht="19.5" customHeight="1" x14ac:dyDescent="0.3">
      <c r="A74" s="153" t="s">
        <v>46</v>
      </c>
      <c r="B74" s="156">
        <v>23920</v>
      </c>
      <c r="C74" s="128">
        <v>22800</v>
      </c>
      <c r="D74" s="121">
        <v>95.3</v>
      </c>
      <c r="F74" s="136"/>
      <c r="G74" s="137"/>
      <c r="H74" s="137"/>
      <c r="I74" s="146"/>
      <c r="J74" s="58"/>
    </row>
    <row r="75" spans="1:11" ht="19.5" thickBot="1" x14ac:dyDescent="0.35">
      <c r="A75" s="154"/>
      <c r="B75" s="157"/>
      <c r="C75" s="159"/>
      <c r="D75" s="122"/>
      <c r="F75" s="118" t="s">
        <v>49</v>
      </c>
      <c r="G75" s="119"/>
      <c r="H75" s="119"/>
      <c r="I75" s="120"/>
      <c r="J75" s="42"/>
      <c r="K75"/>
    </row>
    <row r="76" spans="1:11" ht="57" thickBot="1" x14ac:dyDescent="0.35">
      <c r="A76" s="155"/>
      <c r="B76" s="158"/>
      <c r="C76" s="129"/>
      <c r="D76" s="123"/>
      <c r="F76" s="56" t="s">
        <v>50</v>
      </c>
      <c r="G76" s="45">
        <v>879150</v>
      </c>
      <c r="H76" s="51">
        <v>1027098</v>
      </c>
      <c r="I76" s="50">
        <f>H76/G76*100</f>
        <v>116.82852755502473</v>
      </c>
      <c r="J76" s="42"/>
      <c r="K76"/>
    </row>
    <row r="77" spans="1:11" ht="38.25" thickBot="1" x14ac:dyDescent="0.35">
      <c r="A77" s="7" t="s">
        <v>47</v>
      </c>
      <c r="B77" s="4"/>
      <c r="C77" s="5"/>
      <c r="D77" s="4" t="s">
        <v>13</v>
      </c>
      <c r="F77" s="56" t="s">
        <v>51</v>
      </c>
      <c r="G77" s="50">
        <f>G76/877201*100</f>
        <v>100.22218396923851</v>
      </c>
      <c r="H77" s="50">
        <f>H76/G76*100</f>
        <v>116.82852755502473</v>
      </c>
      <c r="I77" s="45" t="s">
        <v>13</v>
      </c>
      <c r="J77" s="42"/>
      <c r="K77"/>
    </row>
    <row r="78" spans="1:11" s="26" customFormat="1" ht="19.5" thickBot="1" x14ac:dyDescent="0.35">
      <c r="A78" s="24"/>
      <c r="B78" s="22"/>
      <c r="C78" s="22"/>
      <c r="D78" s="25"/>
      <c r="F78" s="115" t="s">
        <v>52</v>
      </c>
      <c r="G78" s="116"/>
      <c r="H78" s="116"/>
      <c r="I78" s="117"/>
      <c r="J78" s="59"/>
    </row>
    <row r="79" spans="1:11" ht="34.5" customHeight="1" thickBot="1" x14ac:dyDescent="0.35">
      <c r="A79" s="7"/>
      <c r="B79" s="12"/>
      <c r="C79" s="13"/>
      <c r="D79" s="4" t="s">
        <v>13</v>
      </c>
      <c r="F79" s="56" t="s">
        <v>53</v>
      </c>
      <c r="G79" s="53">
        <v>477563</v>
      </c>
      <c r="H79" s="53">
        <v>364400</v>
      </c>
      <c r="I79" s="50">
        <f>H79/G79*100</f>
        <v>76.304068782548057</v>
      </c>
      <c r="J79" s="42"/>
      <c r="K79"/>
    </row>
    <row r="80" spans="1:11" ht="30" customHeight="1" thickBot="1" x14ac:dyDescent="0.35">
      <c r="A80" s="147"/>
      <c r="B80" s="148"/>
      <c r="C80" s="148"/>
      <c r="D80" s="149"/>
      <c r="F80" s="56" t="s">
        <v>47</v>
      </c>
      <c r="G80" s="50">
        <f>G79/477000*100</f>
        <v>100.11802935010483</v>
      </c>
      <c r="H80" s="45">
        <v>76.3</v>
      </c>
      <c r="I80" s="45" t="s">
        <v>13</v>
      </c>
      <c r="J80" s="42"/>
      <c r="K80"/>
    </row>
    <row r="81" spans="1:11" ht="36.75" customHeight="1" thickBot="1" x14ac:dyDescent="0.35">
      <c r="A81" s="150" t="s">
        <v>49</v>
      </c>
      <c r="B81" s="151"/>
      <c r="C81" s="151"/>
      <c r="D81" s="152"/>
      <c r="F81" s="56" t="s">
        <v>54</v>
      </c>
      <c r="G81" s="45">
        <v>11785</v>
      </c>
      <c r="H81" s="45">
        <v>17700</v>
      </c>
      <c r="I81" s="50">
        <f>H81/G81*100</f>
        <v>150.19092066185829</v>
      </c>
      <c r="J81" s="42"/>
      <c r="K81"/>
    </row>
    <row r="82" spans="1:11" ht="57" thickBot="1" x14ac:dyDescent="0.35">
      <c r="A82" s="7" t="s">
        <v>50</v>
      </c>
      <c r="B82" s="4">
        <v>1171200</v>
      </c>
      <c r="C82" s="5">
        <v>1346880</v>
      </c>
      <c r="D82" s="12">
        <f>C82/B82*100</f>
        <v>114.99999999999999</v>
      </c>
      <c r="F82" s="56" t="s">
        <v>47</v>
      </c>
      <c r="G82" s="50">
        <f>G81/11700*100</f>
        <v>100.72649572649573</v>
      </c>
      <c r="H82" s="45">
        <v>106.6</v>
      </c>
      <c r="I82" s="45" t="s">
        <v>13</v>
      </c>
      <c r="J82" s="42"/>
      <c r="K82"/>
    </row>
    <row r="83" spans="1:11" ht="38.25" thickBot="1" x14ac:dyDescent="0.35">
      <c r="A83" s="7" t="s">
        <v>51</v>
      </c>
      <c r="B83" s="12">
        <f>B82/G76*100</f>
        <v>133.21958710117727</v>
      </c>
      <c r="C83" s="15">
        <f>C82/H76*100</f>
        <v>131.13451686207159</v>
      </c>
      <c r="D83" s="4" t="s">
        <v>13</v>
      </c>
      <c r="F83" s="56" t="s">
        <v>55</v>
      </c>
      <c r="G83" s="45">
        <v>37896</v>
      </c>
      <c r="H83" s="45">
        <v>37900</v>
      </c>
      <c r="I83" s="50">
        <f>H83/G83*100</f>
        <v>100.01055520371543</v>
      </c>
      <c r="J83" s="42"/>
      <c r="K83"/>
    </row>
    <row r="84" spans="1:11" ht="38.25" thickBot="1" x14ac:dyDescent="0.35">
      <c r="A84" s="112" t="s">
        <v>52</v>
      </c>
      <c r="B84" s="113"/>
      <c r="C84" s="113"/>
      <c r="D84" s="114"/>
      <c r="F84" s="56" t="s">
        <v>47</v>
      </c>
      <c r="G84" s="50">
        <f>G83/37500*100</f>
        <v>101.05599999999998</v>
      </c>
      <c r="H84" s="45">
        <v>101.9</v>
      </c>
      <c r="I84" s="45" t="s">
        <v>13</v>
      </c>
      <c r="J84" s="42"/>
      <c r="K84"/>
    </row>
    <row r="85" spans="1:11" ht="38.25" thickBot="1" x14ac:dyDescent="0.35">
      <c r="A85" s="7" t="s">
        <v>53</v>
      </c>
      <c r="B85" s="4">
        <v>395</v>
      </c>
      <c r="C85" s="5">
        <v>365.8</v>
      </c>
      <c r="D85" s="12">
        <f>C85/B85*100</f>
        <v>92.607594936708864</v>
      </c>
      <c r="F85" s="115" t="s">
        <v>56</v>
      </c>
      <c r="G85" s="116"/>
      <c r="H85" s="116"/>
      <c r="I85" s="117"/>
      <c r="J85" s="42"/>
      <c r="K85"/>
    </row>
    <row r="86" spans="1:11" ht="57" thickBot="1" x14ac:dyDescent="0.35">
      <c r="A86" s="7" t="s">
        <v>47</v>
      </c>
      <c r="B86" s="12">
        <f>B85/G79*100</f>
        <v>8.2711600354298809E-2</v>
      </c>
      <c r="C86" s="15">
        <f>C85/H79*100</f>
        <v>0.10038419319429198</v>
      </c>
      <c r="D86" s="4" t="s">
        <v>13</v>
      </c>
      <c r="F86" s="83" t="s">
        <v>57</v>
      </c>
      <c r="G86" s="84">
        <v>37</v>
      </c>
      <c r="H86" s="84">
        <v>37.799999999999997</v>
      </c>
      <c r="I86" s="85">
        <f>H86/G86*100</f>
        <v>102.16216216216216</v>
      </c>
      <c r="J86" s="42"/>
      <c r="K86"/>
    </row>
    <row r="87" spans="1:11" ht="38.25" customHeight="1" thickBot="1" x14ac:dyDescent="0.35">
      <c r="A87" s="7" t="s">
        <v>54</v>
      </c>
      <c r="B87" s="4">
        <v>19.7</v>
      </c>
      <c r="C87" s="5">
        <v>18.5</v>
      </c>
      <c r="D87" s="12">
        <f>C87/B87*100</f>
        <v>93.90862944162437</v>
      </c>
      <c r="F87" s="160" t="s">
        <v>58</v>
      </c>
      <c r="G87" s="162">
        <v>29.4</v>
      </c>
      <c r="H87" s="162">
        <v>31.6</v>
      </c>
      <c r="I87" s="86"/>
      <c r="J87" s="42"/>
      <c r="K87"/>
    </row>
    <row r="88" spans="1:11" ht="38.25" thickBot="1" x14ac:dyDescent="0.35">
      <c r="A88" s="7" t="s">
        <v>47</v>
      </c>
      <c r="B88" s="12">
        <f>B87/G81*100</f>
        <v>0.16716164616037335</v>
      </c>
      <c r="C88" s="13">
        <f>C87/H81*100</f>
        <v>0.10451977401129944</v>
      </c>
      <c r="D88" s="4" t="s">
        <v>13</v>
      </c>
      <c r="F88" s="161"/>
      <c r="G88" s="163"/>
      <c r="H88" s="163"/>
      <c r="I88" s="87"/>
      <c r="J88" s="42"/>
      <c r="K88"/>
    </row>
    <row r="89" spans="1:11" ht="38.25" thickBot="1" x14ac:dyDescent="0.35">
      <c r="A89" s="7" t="s">
        <v>55</v>
      </c>
      <c r="B89" s="4">
        <v>38.4</v>
      </c>
      <c r="C89" s="5">
        <v>38.1</v>
      </c>
      <c r="D89" s="12">
        <f>C89/B89*100</f>
        <v>99.218750000000014</v>
      </c>
      <c r="F89" s="161"/>
      <c r="G89" s="163"/>
      <c r="H89" s="163"/>
      <c r="I89" s="88">
        <v>103.9</v>
      </c>
      <c r="J89" s="42"/>
      <c r="K89"/>
    </row>
    <row r="90" spans="1:11" ht="38.25" customHeight="1" thickBot="1" x14ac:dyDescent="0.35">
      <c r="A90" s="7" t="s">
        <v>47</v>
      </c>
      <c r="B90" s="12">
        <f>B89/G83*100</f>
        <v>0.10132995566814439</v>
      </c>
      <c r="C90" s="13">
        <f>C89/H83*100</f>
        <v>0.10052770448548813</v>
      </c>
      <c r="D90" s="4" t="s">
        <v>13</v>
      </c>
      <c r="F90" s="161" t="s">
        <v>59</v>
      </c>
      <c r="G90" s="165"/>
      <c r="H90" s="167"/>
      <c r="I90" s="89"/>
      <c r="J90" s="42"/>
      <c r="K90"/>
    </row>
    <row r="91" spans="1:11" ht="19.5" thickBot="1" x14ac:dyDescent="0.35">
      <c r="A91" s="112" t="s">
        <v>56</v>
      </c>
      <c r="B91" s="113"/>
      <c r="C91" s="113"/>
      <c r="D91" s="114"/>
      <c r="F91" s="164"/>
      <c r="G91" s="166"/>
      <c r="H91" s="168"/>
      <c r="I91" s="90">
        <v>5.7</v>
      </c>
      <c r="J91" s="42"/>
      <c r="K91"/>
    </row>
    <row r="92" spans="1:11" ht="57" thickBot="1" x14ac:dyDescent="0.35">
      <c r="A92" s="7" t="s">
        <v>57</v>
      </c>
      <c r="B92" s="4">
        <v>39</v>
      </c>
      <c r="C92" s="5">
        <v>37</v>
      </c>
      <c r="D92" s="12">
        <f>C92/B92*100</f>
        <v>94.871794871794862</v>
      </c>
      <c r="F92" s="118" t="s">
        <v>60</v>
      </c>
      <c r="G92" s="119"/>
      <c r="H92" s="119"/>
      <c r="I92" s="120"/>
      <c r="J92" s="42"/>
      <c r="K92"/>
    </row>
    <row r="93" spans="1:11" ht="18.75" customHeight="1" thickBot="1" x14ac:dyDescent="0.35">
      <c r="A93" s="124" t="s">
        <v>58</v>
      </c>
      <c r="B93" s="126">
        <v>29.4</v>
      </c>
      <c r="C93" s="128">
        <v>29.8</v>
      </c>
      <c r="D93" s="156">
        <f>C93/B93*100</f>
        <v>101.36054421768708</v>
      </c>
      <c r="F93" s="56" t="s">
        <v>62</v>
      </c>
      <c r="G93" s="45">
        <v>880123</v>
      </c>
      <c r="H93" s="45">
        <v>659300</v>
      </c>
      <c r="I93" s="50">
        <f>H93/G93*100</f>
        <v>74.909984172666782</v>
      </c>
      <c r="J93" s="42"/>
      <c r="K93"/>
    </row>
    <row r="94" spans="1:11" ht="19.5" thickBot="1" x14ac:dyDescent="0.35">
      <c r="A94" s="169"/>
      <c r="B94" s="170"/>
      <c r="C94" s="159"/>
      <c r="D94" s="157"/>
      <c r="F94" s="56" t="s">
        <v>63</v>
      </c>
      <c r="G94" s="50">
        <f>G93/879323*100</f>
        <v>100.09097908277163</v>
      </c>
      <c r="H94" s="45">
        <v>95.6</v>
      </c>
      <c r="I94" s="46" t="s">
        <v>13</v>
      </c>
      <c r="J94" s="42"/>
      <c r="K94"/>
    </row>
    <row r="95" spans="1:11" ht="38.25" thickBot="1" x14ac:dyDescent="0.35">
      <c r="A95" s="125"/>
      <c r="B95" s="127"/>
      <c r="C95" s="129"/>
      <c r="D95" s="158"/>
      <c r="F95" s="56" t="s">
        <v>64</v>
      </c>
      <c r="G95" s="45">
        <v>880123</v>
      </c>
      <c r="H95" s="45">
        <v>659300</v>
      </c>
      <c r="I95" s="50">
        <f>H95/G95*100</f>
        <v>74.909984172666782</v>
      </c>
      <c r="J95" s="42"/>
      <c r="K95"/>
    </row>
    <row r="96" spans="1:11" ht="18.75" customHeight="1" thickBot="1" x14ac:dyDescent="0.35">
      <c r="A96" s="124" t="s">
        <v>59</v>
      </c>
      <c r="B96" s="126">
        <v>0</v>
      </c>
      <c r="C96" s="128">
        <v>0</v>
      </c>
      <c r="D96" s="156">
        <v>0</v>
      </c>
      <c r="F96" s="56" t="s">
        <v>63</v>
      </c>
      <c r="G96" s="50">
        <f>G95/879323*100</f>
        <v>100.09097908277163</v>
      </c>
      <c r="H96" s="45">
        <v>95.6</v>
      </c>
      <c r="I96" s="46" t="s">
        <v>13</v>
      </c>
      <c r="J96" s="42"/>
      <c r="K96"/>
    </row>
    <row r="97" spans="1:11" ht="38.25" thickBot="1" x14ac:dyDescent="0.35">
      <c r="A97" s="125"/>
      <c r="B97" s="127"/>
      <c r="C97" s="129"/>
      <c r="D97" s="158"/>
      <c r="F97" s="56" t="s">
        <v>65</v>
      </c>
      <c r="G97" s="45"/>
      <c r="H97" s="45"/>
      <c r="I97" s="45"/>
      <c r="J97" s="42"/>
      <c r="K97"/>
    </row>
    <row r="98" spans="1:11" ht="19.5" thickBot="1" x14ac:dyDescent="0.35">
      <c r="A98" s="112" t="s">
        <v>60</v>
      </c>
      <c r="B98" s="113"/>
      <c r="C98" s="113"/>
      <c r="D98" s="114"/>
      <c r="F98" s="56" t="s">
        <v>63</v>
      </c>
      <c r="G98" s="45"/>
      <c r="H98" s="45"/>
      <c r="I98" s="46" t="s">
        <v>13</v>
      </c>
      <c r="J98" s="42"/>
      <c r="K98"/>
    </row>
    <row r="99" spans="1:11" ht="28.5" customHeight="1" thickBot="1" x14ac:dyDescent="0.35">
      <c r="A99" s="7" t="s">
        <v>61</v>
      </c>
      <c r="B99" s="4">
        <v>450432</v>
      </c>
      <c r="C99" s="5">
        <v>433785</v>
      </c>
      <c r="D99" s="12">
        <f>C99/B99*100</f>
        <v>96.304214620630859</v>
      </c>
      <c r="F99" s="115" t="s">
        <v>66</v>
      </c>
      <c r="G99" s="116"/>
      <c r="H99" s="116"/>
      <c r="I99" s="117"/>
      <c r="J99" s="42"/>
      <c r="K99"/>
    </row>
    <row r="100" spans="1:11" ht="47.25" customHeight="1" thickBot="1" x14ac:dyDescent="0.35">
      <c r="A100" s="7" t="s">
        <v>63</v>
      </c>
      <c r="B100" s="12">
        <f>B99/G93*100</f>
        <v>51.178301214716583</v>
      </c>
      <c r="C100" s="13">
        <f>C99/H93*100</f>
        <v>65.794782344911269</v>
      </c>
      <c r="D100" s="6" t="s">
        <v>13</v>
      </c>
      <c r="F100" s="56" t="s">
        <v>67</v>
      </c>
      <c r="G100" s="45">
        <v>11.79</v>
      </c>
      <c r="H100" s="45">
        <v>11.7</v>
      </c>
      <c r="I100" s="50">
        <f>H100/G100*100</f>
        <v>99.236641221374043</v>
      </c>
      <c r="J100" s="42"/>
      <c r="K100"/>
    </row>
    <row r="101" spans="1:11" ht="38.25" thickBot="1" x14ac:dyDescent="0.35">
      <c r="A101" s="7" t="s">
        <v>64</v>
      </c>
      <c r="B101" s="4">
        <v>450432</v>
      </c>
      <c r="C101" s="5">
        <v>433785</v>
      </c>
      <c r="D101" s="12">
        <f>C101/B101*100</f>
        <v>96.304214620630859</v>
      </c>
      <c r="F101" s="56" t="s">
        <v>63</v>
      </c>
      <c r="G101" s="50">
        <f>G100/11.73*100</f>
        <v>100.51150895140664</v>
      </c>
      <c r="H101" s="45">
        <v>100.1</v>
      </c>
      <c r="I101" s="46" t="s">
        <v>13</v>
      </c>
      <c r="J101" s="42"/>
      <c r="K101"/>
    </row>
    <row r="102" spans="1:11" ht="38.25" thickBot="1" x14ac:dyDescent="0.35">
      <c r="A102" s="7" t="s">
        <v>63</v>
      </c>
      <c r="B102" s="12">
        <f>B101/G95*100</f>
        <v>51.178301214716583</v>
      </c>
      <c r="C102" s="12">
        <f>C101/H95*100</f>
        <v>65.794782344911269</v>
      </c>
      <c r="D102" s="6" t="s">
        <v>13</v>
      </c>
      <c r="F102" s="74" t="s">
        <v>68</v>
      </c>
      <c r="G102" s="71">
        <v>2.2999999999999998</v>
      </c>
      <c r="H102" s="71">
        <v>5.9</v>
      </c>
      <c r="I102" s="70">
        <f>H102/G102*100</f>
        <v>256.52173913043481</v>
      </c>
      <c r="J102" s="42"/>
      <c r="K102"/>
    </row>
    <row r="103" spans="1:11" ht="38.25" thickBot="1" x14ac:dyDescent="0.35">
      <c r="A103" s="7" t="s">
        <v>65</v>
      </c>
      <c r="B103" s="4"/>
      <c r="C103" s="5"/>
      <c r="D103" s="4"/>
      <c r="F103" s="56" t="s">
        <v>63</v>
      </c>
      <c r="G103" s="50">
        <f>G102/2.2*100</f>
        <v>104.54545454545452</v>
      </c>
      <c r="H103" s="45">
        <v>101.2</v>
      </c>
      <c r="I103" s="46" t="s">
        <v>13</v>
      </c>
      <c r="J103" s="42"/>
      <c r="K103"/>
    </row>
    <row r="104" spans="1:11" ht="19.5" customHeight="1" thickBot="1" x14ac:dyDescent="0.35">
      <c r="A104" s="7" t="s">
        <v>63</v>
      </c>
      <c r="B104" s="4"/>
      <c r="C104" s="5"/>
      <c r="D104" s="6" t="s">
        <v>13</v>
      </c>
      <c r="F104" s="130" t="s">
        <v>69</v>
      </c>
      <c r="G104" s="55">
        <v>9.4</v>
      </c>
      <c r="H104" s="132">
        <v>9.4</v>
      </c>
      <c r="I104" s="50">
        <f>H104/G104*100</f>
        <v>100</v>
      </c>
      <c r="J104" s="42"/>
      <c r="K104"/>
    </row>
    <row r="105" spans="1:11" ht="28.5" customHeight="1" thickBot="1" x14ac:dyDescent="0.35">
      <c r="A105" s="112" t="s">
        <v>66</v>
      </c>
      <c r="B105" s="113"/>
      <c r="C105" s="113"/>
      <c r="D105" s="114"/>
      <c r="F105" s="131"/>
      <c r="G105" s="91"/>
      <c r="H105" s="133"/>
      <c r="I105" s="62">
        <v>99.7</v>
      </c>
      <c r="J105" s="42"/>
      <c r="K105"/>
    </row>
    <row r="106" spans="1:11" ht="57" thickBot="1" x14ac:dyDescent="0.35">
      <c r="A106" s="7" t="s">
        <v>67</v>
      </c>
      <c r="B106" s="4">
        <v>11.79</v>
      </c>
      <c r="C106" s="5">
        <v>11.76</v>
      </c>
      <c r="D106" s="12">
        <f>C106/B106*100</f>
        <v>99.745547073791357</v>
      </c>
      <c r="F106" s="78" t="s">
        <v>63</v>
      </c>
      <c r="G106" s="92">
        <v>101</v>
      </c>
      <c r="H106" s="92">
        <v>104.7</v>
      </c>
      <c r="I106" s="81" t="s">
        <v>13</v>
      </c>
      <c r="J106" s="42"/>
      <c r="K106"/>
    </row>
    <row r="107" spans="1:11" ht="38.25" thickBot="1" x14ac:dyDescent="0.35">
      <c r="A107" s="7" t="s">
        <v>63</v>
      </c>
      <c r="B107" s="12">
        <f>B106/G100*100</f>
        <v>100</v>
      </c>
      <c r="C107" s="13">
        <f>C106/H100*100</f>
        <v>100.51282051282051</v>
      </c>
      <c r="D107" s="6" t="s">
        <v>13</v>
      </c>
      <c r="F107" s="65" t="s">
        <v>70</v>
      </c>
      <c r="G107" s="93">
        <v>52</v>
      </c>
      <c r="H107" s="45">
        <v>50</v>
      </c>
      <c r="I107" s="50">
        <f>H107/G107*100</f>
        <v>96.15384615384616</v>
      </c>
      <c r="J107" s="42"/>
      <c r="K107"/>
    </row>
    <row r="108" spans="1:11" ht="38.25" thickBot="1" x14ac:dyDescent="0.35">
      <c r="A108" s="7" t="s">
        <v>68</v>
      </c>
      <c r="B108" s="4">
        <v>6.1</v>
      </c>
      <c r="C108" s="5">
        <v>5.9</v>
      </c>
      <c r="D108" s="12">
        <f>C108/B108*100</f>
        <v>96.721311475409848</v>
      </c>
      <c r="F108" s="56" t="s">
        <v>63</v>
      </c>
      <c r="G108" s="50">
        <v>82.5</v>
      </c>
      <c r="H108" s="45">
        <v>90.9</v>
      </c>
      <c r="I108" s="45" t="s">
        <v>13</v>
      </c>
      <c r="J108" s="42"/>
      <c r="K108"/>
    </row>
    <row r="109" spans="1:11" ht="57" thickBot="1" x14ac:dyDescent="0.35">
      <c r="A109" s="7" t="s">
        <v>63</v>
      </c>
      <c r="B109" s="12">
        <f>B108/G102*100</f>
        <v>265.21739130434787</v>
      </c>
      <c r="C109" s="13">
        <f>C108/H102*100</f>
        <v>100</v>
      </c>
      <c r="D109" s="6" t="s">
        <v>13</v>
      </c>
      <c r="F109" s="56" t="s">
        <v>71</v>
      </c>
      <c r="G109" s="47">
        <v>0.7</v>
      </c>
      <c r="H109" s="45">
        <v>0.6</v>
      </c>
      <c r="I109" s="45" t="s">
        <v>13</v>
      </c>
      <c r="J109" s="42"/>
      <c r="K109"/>
    </row>
    <row r="110" spans="1:11" ht="38.25" thickBot="1" x14ac:dyDescent="0.35">
      <c r="A110" s="27" t="s">
        <v>69</v>
      </c>
      <c r="B110" s="28">
        <v>9.5</v>
      </c>
      <c r="C110" s="29">
        <v>9.3000000000000007</v>
      </c>
      <c r="D110" s="12">
        <f>C110/B110*100</f>
        <v>97.894736842105274</v>
      </c>
      <c r="F110" s="56" t="s">
        <v>72</v>
      </c>
      <c r="G110" s="47">
        <v>710236</v>
      </c>
      <c r="H110" s="94">
        <v>710236</v>
      </c>
      <c r="I110" s="50">
        <f>H110/G110*100</f>
        <v>100</v>
      </c>
      <c r="J110" s="42"/>
      <c r="K110"/>
    </row>
    <row r="111" spans="1:11" ht="19.5" thickBot="1" x14ac:dyDescent="0.35">
      <c r="A111" s="30" t="s">
        <v>63</v>
      </c>
      <c r="B111" s="31">
        <f>B110/G104*100</f>
        <v>101.06382978723406</v>
      </c>
      <c r="C111" s="32">
        <f>C110/H104*100</f>
        <v>98.936170212765958</v>
      </c>
      <c r="D111" s="33" t="s">
        <v>13</v>
      </c>
      <c r="F111" s="56" t="s">
        <v>63</v>
      </c>
      <c r="G111" s="47">
        <v>105.4</v>
      </c>
      <c r="H111" s="45">
        <v>107.2</v>
      </c>
      <c r="I111" s="46" t="s">
        <v>13</v>
      </c>
      <c r="J111" s="42"/>
      <c r="K111"/>
    </row>
    <row r="112" spans="1:11" ht="57" thickBot="1" x14ac:dyDescent="0.35">
      <c r="A112" s="34" t="s">
        <v>70</v>
      </c>
      <c r="B112" s="4">
        <v>50</v>
      </c>
      <c r="C112" s="5">
        <v>25</v>
      </c>
      <c r="D112" s="12">
        <f>C112/B112*100</f>
        <v>50</v>
      </c>
      <c r="F112" s="56" t="s">
        <v>73</v>
      </c>
      <c r="G112" s="61">
        <v>11</v>
      </c>
      <c r="H112" s="66">
        <v>11</v>
      </c>
      <c r="I112" s="50">
        <f>H112/G112*100</f>
        <v>100</v>
      </c>
      <c r="J112" s="42"/>
      <c r="K112"/>
    </row>
    <row r="113" spans="1:11" ht="19.5" thickBot="1" x14ac:dyDescent="0.35">
      <c r="A113" s="7" t="s">
        <v>63</v>
      </c>
      <c r="B113" s="31">
        <f>B112/G107*100</f>
        <v>96.15384615384616</v>
      </c>
      <c r="C113" s="32">
        <f>C112/H107*100</f>
        <v>50</v>
      </c>
      <c r="D113" s="4" t="s">
        <v>13</v>
      </c>
      <c r="F113" s="56" t="s">
        <v>63</v>
      </c>
      <c r="G113" s="45">
        <v>104.8</v>
      </c>
      <c r="H113" s="45">
        <v>110</v>
      </c>
      <c r="I113" s="46" t="s">
        <v>13</v>
      </c>
      <c r="J113" s="42"/>
      <c r="K113"/>
    </row>
    <row r="114" spans="1:11" ht="57" thickBot="1" x14ac:dyDescent="0.35">
      <c r="A114" s="7" t="s">
        <v>71</v>
      </c>
      <c r="B114" s="4">
        <v>0.6</v>
      </c>
      <c r="C114" s="5">
        <v>0.4</v>
      </c>
      <c r="D114" s="4" t="s">
        <v>13</v>
      </c>
      <c r="F114" s="56" t="s">
        <v>74</v>
      </c>
      <c r="G114" s="45">
        <v>5.5</v>
      </c>
      <c r="H114" s="45">
        <v>5.5</v>
      </c>
      <c r="I114" s="45" t="s">
        <v>13</v>
      </c>
      <c r="J114" s="42"/>
      <c r="K114"/>
    </row>
    <row r="115" spans="1:11" ht="28.5" customHeight="1" thickBot="1" x14ac:dyDescent="0.35">
      <c r="A115" s="7" t="s">
        <v>72</v>
      </c>
      <c r="B115" s="8">
        <v>740065</v>
      </c>
      <c r="C115" s="35">
        <v>777123</v>
      </c>
      <c r="D115" s="12">
        <f>C115/B115*100</f>
        <v>105.00739799882443</v>
      </c>
      <c r="F115" s="115" t="s">
        <v>75</v>
      </c>
      <c r="G115" s="116"/>
      <c r="H115" s="116"/>
      <c r="I115" s="117"/>
      <c r="J115" s="42"/>
      <c r="K115"/>
    </row>
    <row r="116" spans="1:11" ht="38.25" thickBot="1" x14ac:dyDescent="0.35">
      <c r="A116" s="7" t="s">
        <v>63</v>
      </c>
      <c r="B116" s="31">
        <f>B115/G110*100</f>
        <v>104.19987159197788</v>
      </c>
      <c r="C116" s="32">
        <f>C115/H110*100</f>
        <v>109.4175738768522</v>
      </c>
      <c r="D116" s="6" t="s">
        <v>13</v>
      </c>
      <c r="F116" s="56" t="s">
        <v>76</v>
      </c>
      <c r="G116" s="66">
        <v>370</v>
      </c>
      <c r="H116" s="66">
        <v>360</v>
      </c>
      <c r="I116" s="50">
        <f>H116/G116*100</f>
        <v>97.297297297297305</v>
      </c>
      <c r="J116" s="42"/>
      <c r="K116"/>
    </row>
    <row r="117" spans="1:11" ht="57" thickBot="1" x14ac:dyDescent="0.35">
      <c r="A117" s="7" t="s">
        <v>73</v>
      </c>
      <c r="B117" s="8">
        <v>11.5</v>
      </c>
      <c r="C117" s="171">
        <v>11.5</v>
      </c>
      <c r="D117" s="12">
        <f>C117/B117*100</f>
        <v>100</v>
      </c>
      <c r="F117" s="95" t="s">
        <v>77</v>
      </c>
      <c r="G117" s="96">
        <v>3.9</v>
      </c>
      <c r="H117" s="96">
        <v>3.7</v>
      </c>
      <c r="I117" s="70">
        <f>H117/G117*100</f>
        <v>94.871794871794876</v>
      </c>
      <c r="J117" s="42"/>
      <c r="K117"/>
    </row>
    <row r="118" spans="1:11" ht="19.5" thickBot="1" x14ac:dyDescent="0.35">
      <c r="A118" s="7" t="s">
        <v>63</v>
      </c>
      <c r="B118" s="31">
        <f>B117/G112*100</f>
        <v>104.54545454545455</v>
      </c>
      <c r="C118" s="32">
        <f>C117/H112*100</f>
        <v>104.54545454545455</v>
      </c>
      <c r="D118" s="6" t="s">
        <v>13</v>
      </c>
      <c r="F118" s="97" t="s">
        <v>12</v>
      </c>
      <c r="G118" s="92">
        <v>102.6</v>
      </c>
      <c r="H118" s="92">
        <v>42.3</v>
      </c>
      <c r="I118" s="46" t="s">
        <v>13</v>
      </c>
      <c r="J118" s="42"/>
      <c r="K118"/>
    </row>
    <row r="119" spans="1:11" ht="57" thickBot="1" x14ac:dyDescent="0.35">
      <c r="A119" s="7" t="s">
        <v>74</v>
      </c>
      <c r="B119" s="4">
        <v>5.6</v>
      </c>
      <c r="C119" s="5">
        <v>5.7</v>
      </c>
      <c r="D119" s="4" t="s">
        <v>13</v>
      </c>
      <c r="F119" s="67"/>
      <c r="J119" s="42"/>
      <c r="K119"/>
    </row>
    <row r="120" spans="1:11" ht="19.5" thickBot="1" x14ac:dyDescent="0.35">
      <c r="A120" s="112" t="s">
        <v>75</v>
      </c>
      <c r="B120" s="113"/>
      <c r="C120" s="113"/>
      <c r="D120" s="114"/>
      <c r="F120" s="67"/>
      <c r="J120" s="42"/>
      <c r="K120"/>
    </row>
    <row r="121" spans="1:11" ht="38.25" thickBot="1" x14ac:dyDescent="0.35">
      <c r="A121" s="7" t="s">
        <v>76</v>
      </c>
      <c r="B121" s="36">
        <v>375</v>
      </c>
      <c r="C121" s="37">
        <v>420</v>
      </c>
      <c r="D121" s="25">
        <f>C121/B121*100</f>
        <v>112.00000000000001</v>
      </c>
      <c r="F121" s="115" t="s">
        <v>75</v>
      </c>
      <c r="G121" s="116"/>
      <c r="H121" s="116"/>
      <c r="I121" s="117"/>
      <c r="J121" s="42"/>
      <c r="K121"/>
    </row>
    <row r="122" spans="1:11" ht="38.25" thickBot="1" x14ac:dyDescent="0.35">
      <c r="A122" s="7" t="s">
        <v>77</v>
      </c>
      <c r="B122" s="14">
        <v>3.9</v>
      </c>
      <c r="C122" s="22">
        <v>1.9</v>
      </c>
      <c r="D122" s="25">
        <f>C122/B122*100</f>
        <v>48.717948717948715</v>
      </c>
      <c r="F122" s="56" t="s">
        <v>76</v>
      </c>
      <c r="G122" s="45">
        <v>3.9</v>
      </c>
      <c r="H122" s="66">
        <v>360</v>
      </c>
      <c r="I122" s="50">
        <f>H122/G122*100</f>
        <v>9230.7692307692305</v>
      </c>
      <c r="J122" s="42"/>
      <c r="K122"/>
    </row>
    <row r="123" spans="1:11" ht="38.25" thickBot="1" x14ac:dyDescent="0.35">
      <c r="A123" s="7" t="s">
        <v>12</v>
      </c>
      <c r="B123" s="31">
        <f>B122/G117*100</f>
        <v>100</v>
      </c>
      <c r="C123" s="32">
        <f>C122/H117*100</f>
        <v>51.351351351351347</v>
      </c>
      <c r="D123" s="6" t="s">
        <v>13</v>
      </c>
      <c r="F123" s="56" t="s">
        <v>77</v>
      </c>
      <c r="G123" s="61">
        <f>G122/370*100</f>
        <v>1.0540540540540539</v>
      </c>
      <c r="H123" s="45">
        <v>0.6</v>
      </c>
      <c r="I123" s="50">
        <f>H123/G123*100</f>
        <v>56.923076923076934</v>
      </c>
      <c r="J123" s="42"/>
      <c r="K123"/>
    </row>
    <row r="124" spans="1:11" ht="19.5" thickBot="1" x14ac:dyDescent="0.35">
      <c r="A124" s="38"/>
      <c r="F124" s="56" t="s">
        <v>12</v>
      </c>
      <c r="H124" s="45">
        <v>41.1</v>
      </c>
      <c r="I124" s="46" t="s">
        <v>13</v>
      </c>
      <c r="J124" s="42"/>
      <c r="K124"/>
    </row>
    <row r="125" spans="1:11" ht="18.75" x14ac:dyDescent="0.25">
      <c r="A125" s="38"/>
      <c r="F125" s="67"/>
      <c r="J125" s="42"/>
      <c r="K125"/>
    </row>
    <row r="126" spans="1:11" ht="18.75" x14ac:dyDescent="0.25">
      <c r="A126" s="40"/>
      <c r="F126" s="98"/>
      <c r="J126"/>
      <c r="K126"/>
    </row>
  </sheetData>
  <mergeCells count="60">
    <mergeCell ref="F90:F91"/>
    <mergeCell ref="G90:G91"/>
    <mergeCell ref="D93:D95"/>
    <mergeCell ref="D96:D97"/>
    <mergeCell ref="H90:H91"/>
    <mergeCell ref="F92:I92"/>
    <mergeCell ref="A91:D91"/>
    <mergeCell ref="A93:A95"/>
    <mergeCell ref="B93:B95"/>
    <mergeCell ref="C93:C95"/>
    <mergeCell ref="A96:A97"/>
    <mergeCell ref="B96:B97"/>
    <mergeCell ref="C96:C97"/>
    <mergeCell ref="F78:I78"/>
    <mergeCell ref="F85:I85"/>
    <mergeCell ref="F87:F89"/>
    <mergeCell ref="G87:G89"/>
    <mergeCell ref="H87:H89"/>
    <mergeCell ref="A120:D120"/>
    <mergeCell ref="F121:I121"/>
    <mergeCell ref="A98:D98"/>
    <mergeCell ref="A105:D105"/>
    <mergeCell ref="F115:I115"/>
    <mergeCell ref="F104:F105"/>
    <mergeCell ref="H104:H105"/>
    <mergeCell ref="F99:I99"/>
    <mergeCell ref="A80:D80"/>
    <mergeCell ref="A81:D81"/>
    <mergeCell ref="A84:D84"/>
    <mergeCell ref="A73:D73"/>
    <mergeCell ref="A74:A76"/>
    <mergeCell ref="B74:B76"/>
    <mergeCell ref="C74:C76"/>
    <mergeCell ref="F75:I75"/>
    <mergeCell ref="D74:D76"/>
    <mergeCell ref="A20:D20"/>
    <mergeCell ref="F20:I20"/>
    <mergeCell ref="A61:A62"/>
    <mergeCell ref="B61:B62"/>
    <mergeCell ref="C61:C62"/>
    <mergeCell ref="F55:F56"/>
    <mergeCell ref="G55:G56"/>
    <mergeCell ref="H55:H56"/>
    <mergeCell ref="F67:I67"/>
    <mergeCell ref="F68:F70"/>
    <mergeCell ref="G68:G70"/>
    <mergeCell ref="H68:H70"/>
    <mergeCell ref="F74:I74"/>
    <mergeCell ref="B4:D4"/>
    <mergeCell ref="G4:I4"/>
    <mergeCell ref="A6:D6"/>
    <mergeCell ref="F6:I6"/>
    <mergeCell ref="A11:D11"/>
    <mergeCell ref="F11:I11"/>
    <mergeCell ref="A1:D1"/>
    <mergeCell ref="F1:I1"/>
    <mergeCell ref="A2:D2"/>
    <mergeCell ref="F2:I2"/>
    <mergeCell ref="A3:D3"/>
    <mergeCell ref="F3:I3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2015-01-27T14:05:09Z</dcterms:modified>
</cp:coreProperties>
</file>