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1кв.2015" sheetId="1" state="visible" r:id="rId2"/>
    <sheet name="Лист2" sheetId="2" state="visible" r:id="rId3"/>
    <sheet name="Лист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<sst xmlns="http://schemas.openxmlformats.org/spreadsheetml/2006/main" count="303" uniqueCount="82">
  <si>
    <t>Информация</t>
  </si>
  <si>
    <t>«О ходе  выполнения индикативного плана социально-экономического развития Кавказского сельского поселения муниципального образования   Кавказский район на   2015 год» </t>
  </si>
  <si>
    <t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2014 год» </t>
  </si>
  <si>
    <t>За 1 квартал  2015 года</t>
  </si>
  <si>
    <t>За 1 квартал  2014 года</t>
  </si>
  <si>
    <t>Показатель, </t>
  </si>
  <si>
    <t>2015 год</t>
  </si>
  <si>
    <t>2014 год</t>
  </si>
  <si>
    <t>единица измерения</t>
  </si>
  <si>
    <t>план</t>
  </si>
  <si>
    <t>отчет</t>
  </si>
  <si>
    <t>% выполнения</t>
  </si>
  <si>
    <t>Промышленная деятельность</t>
  </si>
  <si>
    <t>Обрабатывающие производства, тыс.руб.</t>
  </si>
  <si>
    <t>   в % к предыдущему году</t>
  </si>
  <si>
    <t>х</t>
  </si>
  <si>
    <t>Производство и распределение электроэнергии, газа и воды, тыс.руб</t>
  </si>
  <si>
    <t>Производство основных видов продукции</t>
  </si>
  <si>
    <t> Мука, тонн.</t>
  </si>
  <si>
    <t>Хлебобулочные изделия, тонн.</t>
  </si>
  <si>
    <t>Мясо, тонн</t>
  </si>
  <si>
    <t>Кирпич  млн.штук усл.кирп.</t>
  </si>
  <si>
    <t>Сельское хозяйство</t>
  </si>
  <si>
    <t>Объем сельскохозяйственной продукции во всех категориях хозяйств, тыс.руб.</t>
  </si>
  <si>
    <t>   в % к предыдущему году (ИФО,%)</t>
  </si>
  <si>
    <t>Производство основных видов сельскохозяйственной продукции:</t>
  </si>
  <si>
    <t> Зерно ( в весе после доработки)тыс.тонн </t>
  </si>
  <si>
    <t>Кукуруза, тыс.тонн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</si>
  <si>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</si>
  <si>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</si>
  <si>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</si>
  <si>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</si>
  <si>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</si>
  <si>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Плоды и ягоды- всего, тыс.тонн</t>
  </si>
  <si>
    <t>Виноград - всего,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</si>
  <si>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</si>
  <si>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</si>
  <si>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</si>
  <si>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</si>
  <si>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</si>
  <si>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тыс.тонн, в том числе: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</si>
  <si>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</si>
  <si>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</si>
  <si>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</si>
  <si>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из общего поголовья крупного рогатого скота- коровы,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</si>
  <si>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</si>
  <si>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</si>
  <si>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</si>
  <si>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</si>
  <si>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</si>
  <si>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</si>
  <si>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в % к предыдущему году в сопоставимых ценах</t>
  </si>
  <si>
    <t>Транспортный комплекс</t>
  </si>
  <si>
    <t>Объем услуг крупных и средних предприятий транспорта – всего, тыс.руб.</t>
  </si>
  <si>
    <t>в % к предыдущему году в действующих ценах</t>
  </si>
  <si>
    <t>Рынки товаров и услуг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</si>
  <si>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</si>
  <si>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</si>
  <si>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</si>
  <si>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</si>
  <si>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</si>
  <si>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</si>
  <si>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>                        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</si>
  <si>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</si>
  <si>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</si>
  <si>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Прибыль (убыток) – сальдо, млн.руб.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</si>
  <si>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</si>
  <si>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</si>
  <si>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</si>
  <si>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</si>
  <si>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</si>
  <si>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</si>
  <si>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экономически активного населения,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</si>
  <si>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</si>
  <si>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</si>
  <si>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Фонд оплаты труда,тыс.руб.</t>
  </si>
  <si>
    <t>Номинальная начисленная среднемесячная заработная плата, тыс.руб.</t>
  </si>
  <si>
    <t>11,5</t>
  </si>
  <si>
    <t>Среднемесячные доходы занятых в ЛПХ, тыс.руб.среднемесячная заработная плата, 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</si>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</sst>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"/>
    <numFmt numFmtId="167" formatCode="@"/>
    <numFmt numFmtId="168" formatCode="0"/>
    <numFmt numFmtId="169" formatCode="#,##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FF0000"/>
      <name val="Calibri"/>
      <family val="2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4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1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6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7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6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" fillId="0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6" fillId="2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2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2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7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8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8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0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0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18"/>
  <sheetViews>
    <sheetView windowProtection="false" showFormulas="false" showGridLines="true" showRowColHeaders="true" showZeros="true" rightToLeft="false" tabSelected="true" showOutlineSymbols="true" defaultGridColor="true" view="normal" topLeftCell="A99" colorId="64" zoomScale="75" zoomScaleNormal="75" zoomScalePageLayoutView="100" workbookViewId="0">
      <selection pane="topLeft" activeCell="A1" activeCellId="0" sqref="A1:D117"/>
    </sheetView>
  </sheetViews>
  <sheetFormatPr defaultRowHeight="15"/>
  <cols>
    <col collapsed="false" hidden="false" max="1" min="1" style="1" width="49.8571428571429"/>
    <col collapsed="false" hidden="false" max="2" min="2" style="0" width="17.2857142857143"/>
    <col collapsed="false" hidden="false" max="3" min="3" style="2" width="16.5663265306122"/>
    <col collapsed="false" hidden="false" max="4" min="4" style="0" width="20.1428571428571"/>
    <col collapsed="false" hidden="false" max="5" min="5" style="0" width="3.57142857142857"/>
    <col collapsed="false" hidden="false" max="6" min="6" style="1" width="49.8571428571429"/>
    <col collapsed="false" hidden="false" max="7" min="7" style="0" width="17.2857142857143"/>
    <col collapsed="false" hidden="false" max="8" min="8" style="0" width="20.2857142857143"/>
    <col collapsed="false" hidden="false" max="9" min="9" style="0" width="20.1428571428571"/>
    <col collapsed="false" hidden="false" max="11" min="10" style="3" width="9.14285714285714"/>
    <col collapsed="false" hidden="false" max="1025" min="12" style="0" width="8.72959183673469"/>
  </cols>
  <sheetData>
    <row r="1" customFormat="false" ht="18.75" hidden="false" customHeight="false" outlineLevel="0" collapsed="false">
      <c r="A1" s="4" t="s">
        <v>0</v>
      </c>
      <c r="B1" s="4"/>
      <c r="C1" s="4"/>
      <c r="D1" s="4"/>
      <c r="F1" s="5" t="s">
        <v>0</v>
      </c>
      <c r="G1" s="5"/>
      <c r="H1" s="5"/>
      <c r="I1" s="5"/>
      <c r="J1" s="0"/>
      <c r="K1" s="0"/>
    </row>
    <row r="2" customFormat="false" ht="60.75" hidden="false" customHeight="true" outlineLevel="0" collapsed="false">
      <c r="A2" s="6" t="s">
        <v>1</v>
      </c>
      <c r="B2" s="6"/>
      <c r="C2" s="6"/>
      <c r="D2" s="6"/>
      <c r="E2" s="7"/>
      <c r="F2" s="8" t="s">
        <v>2</v>
      </c>
      <c r="G2" s="8"/>
      <c r="H2" s="8"/>
      <c r="I2" s="8"/>
      <c r="J2" s="0"/>
      <c r="K2" s="0"/>
    </row>
    <row r="3" customFormat="false" ht="19.5" hidden="false" customHeight="false" outlineLevel="0" collapsed="false">
      <c r="A3" s="9" t="s">
        <v>3</v>
      </c>
      <c r="B3" s="9"/>
      <c r="C3" s="9"/>
      <c r="D3" s="9"/>
      <c r="F3" s="10" t="s">
        <v>4</v>
      </c>
      <c r="G3" s="10"/>
      <c r="H3" s="10"/>
      <c r="I3" s="10"/>
      <c r="J3" s="0"/>
      <c r="K3" s="0"/>
    </row>
    <row r="4" customFormat="false" ht="19.5" hidden="false" customHeight="true" outlineLevel="0" collapsed="false">
      <c r="A4" s="11" t="s">
        <v>5</v>
      </c>
      <c r="B4" s="12" t="s">
        <v>6</v>
      </c>
      <c r="C4" s="12"/>
      <c r="D4" s="12"/>
      <c r="F4" s="13" t="s">
        <v>5</v>
      </c>
      <c r="G4" s="14" t="s">
        <v>7</v>
      </c>
      <c r="H4" s="14"/>
      <c r="I4" s="14"/>
      <c r="J4" s="0"/>
      <c r="K4" s="0"/>
    </row>
    <row r="5" customFormat="false" ht="17.9" hidden="false" customHeight="false" outlineLevel="0" collapsed="false">
      <c r="A5" s="15" t="s">
        <v>8</v>
      </c>
      <c r="B5" s="16" t="s">
        <v>9</v>
      </c>
      <c r="C5" s="16" t="s">
        <v>10</v>
      </c>
      <c r="D5" s="17" t="s">
        <v>11</v>
      </c>
      <c r="F5" s="18" t="s">
        <v>8</v>
      </c>
      <c r="G5" s="19" t="s">
        <v>9</v>
      </c>
      <c r="H5" s="20" t="s">
        <v>10</v>
      </c>
      <c r="I5" s="21" t="s">
        <v>11</v>
      </c>
      <c r="J5" s="0"/>
      <c r="K5" s="0"/>
    </row>
    <row r="6" customFormat="false" ht="37.5" hidden="false" customHeight="true" outlineLevel="0" collapsed="false">
      <c r="A6" s="22" t="s">
        <v>12</v>
      </c>
      <c r="B6" s="22"/>
      <c r="C6" s="22"/>
      <c r="D6" s="22"/>
      <c r="F6" s="23" t="s">
        <v>12</v>
      </c>
      <c r="G6" s="23"/>
      <c r="H6" s="23"/>
      <c r="I6" s="23"/>
      <c r="J6" s="0"/>
      <c r="K6" s="0"/>
    </row>
    <row r="7" s="3" customFormat="true" ht="17.9" hidden="false" customHeight="false" outlineLevel="0" collapsed="false">
      <c r="A7" s="24" t="s">
        <v>13</v>
      </c>
      <c r="B7" s="25" t="n">
        <v>632.07</v>
      </c>
      <c r="C7" s="25" t="n">
        <v>161.4</v>
      </c>
      <c r="D7" s="26" t="n">
        <f aca="false">C7/B7*100</f>
        <v>25.5351464236556</v>
      </c>
      <c r="F7" s="27" t="s">
        <v>13</v>
      </c>
      <c r="G7" s="28" t="n">
        <v>632.07</v>
      </c>
      <c r="H7" s="29" t="n">
        <v>159.4</v>
      </c>
      <c r="I7" s="30" t="n">
        <f aca="false">H7/G7*100</f>
        <v>25.218725774044</v>
      </c>
    </row>
    <row r="8" customFormat="false" ht="17.9" hidden="false" customHeight="false" outlineLevel="0" collapsed="false">
      <c r="A8" s="24" t="s">
        <v>14</v>
      </c>
      <c r="B8" s="31" t="n">
        <f aca="false">B7/G7*100</f>
        <v>100</v>
      </c>
      <c r="C8" s="31" t="n">
        <f aca="false">C7/H7*100</f>
        <v>101.254705144291</v>
      </c>
      <c r="D8" s="17" t="s">
        <v>15</v>
      </c>
      <c r="F8" s="27" t="s">
        <v>14</v>
      </c>
      <c r="G8" s="32" t="n">
        <v>0</v>
      </c>
      <c r="H8" s="33" t="n">
        <v>0</v>
      </c>
      <c r="I8" s="21" t="s">
        <v>15</v>
      </c>
      <c r="J8" s="0"/>
      <c r="K8" s="0"/>
    </row>
    <row r="9" customFormat="false" ht="62.25" hidden="false" customHeight="true" outlineLevel="0" collapsed="false">
      <c r="A9" s="24" t="s">
        <v>16</v>
      </c>
      <c r="B9" s="25" t="n">
        <v>12.5</v>
      </c>
      <c r="C9" s="34" t="n">
        <v>3.6</v>
      </c>
      <c r="D9" s="26" t="n">
        <f aca="false">C9/B9*100</f>
        <v>28.8</v>
      </c>
      <c r="F9" s="27" t="s">
        <v>16</v>
      </c>
      <c r="G9" s="35" t="n">
        <v>12.5</v>
      </c>
      <c r="H9" s="36" t="n">
        <v>3.6</v>
      </c>
      <c r="I9" s="30" t="n">
        <f aca="false">H9/G9*100</f>
        <v>28.8</v>
      </c>
      <c r="J9" s="0"/>
      <c r="K9" s="0"/>
    </row>
    <row r="10" customFormat="false" ht="17.9" hidden="false" customHeight="false" outlineLevel="0" collapsed="false">
      <c r="A10" s="24" t="s">
        <v>14</v>
      </c>
      <c r="B10" s="31" t="n">
        <v>0.03</v>
      </c>
      <c r="C10" s="31" t="n">
        <f aca="false">C9/H9*100</f>
        <v>100</v>
      </c>
      <c r="D10" s="17" t="s">
        <v>15</v>
      </c>
      <c r="F10" s="27" t="s">
        <v>14</v>
      </c>
      <c r="G10" s="32" t="n">
        <v>0.03</v>
      </c>
      <c r="H10" s="33" t="n">
        <v>0</v>
      </c>
      <c r="I10" s="21" t="s">
        <v>15</v>
      </c>
      <c r="J10" s="0"/>
      <c r="K10" s="0"/>
    </row>
    <row r="11" customFormat="false" ht="37.5" hidden="false" customHeight="true" outlineLevel="0" collapsed="false">
      <c r="A11" s="22" t="s">
        <v>17</v>
      </c>
      <c r="B11" s="22"/>
      <c r="C11" s="22"/>
      <c r="D11" s="22"/>
      <c r="F11" s="23" t="s">
        <v>17</v>
      </c>
      <c r="G11" s="23"/>
      <c r="H11" s="23"/>
      <c r="I11" s="23"/>
      <c r="J11" s="0"/>
      <c r="K11" s="0"/>
    </row>
    <row r="12" customFormat="false" ht="17.9" hidden="false" customHeight="false" outlineLevel="0" collapsed="false">
      <c r="A12" s="24" t="s">
        <v>18</v>
      </c>
      <c r="B12" s="16" t="n">
        <v>37.11</v>
      </c>
      <c r="C12" s="16" t="n">
        <v>10.8</v>
      </c>
      <c r="D12" s="26" t="n">
        <f aca="false">C12/B12*100</f>
        <v>29.1026677445433</v>
      </c>
      <c r="F12" s="27" t="s">
        <v>18</v>
      </c>
      <c r="G12" s="19" t="n">
        <v>37.11</v>
      </c>
      <c r="H12" s="20" t="n">
        <v>10.8</v>
      </c>
      <c r="I12" s="30" t="n">
        <f aca="false">H12/G12*100</f>
        <v>29.1026677445433</v>
      </c>
      <c r="J12" s="0"/>
      <c r="K12" s="0"/>
    </row>
    <row r="13" customFormat="false" ht="17.9" hidden="false" customHeight="false" outlineLevel="0" collapsed="false">
      <c r="A13" s="24" t="s">
        <v>14</v>
      </c>
      <c r="B13" s="31" t="n">
        <f aca="false">B12/G12*100</f>
        <v>100</v>
      </c>
      <c r="C13" s="31" t="n">
        <f aca="false">C12/H12*100</f>
        <v>100</v>
      </c>
      <c r="D13" s="17" t="s">
        <v>15</v>
      </c>
      <c r="F13" s="27" t="s">
        <v>14</v>
      </c>
      <c r="G13" s="32" t="n">
        <v>0</v>
      </c>
      <c r="H13" s="33" t="n">
        <v>0</v>
      </c>
      <c r="I13" s="21" t="s">
        <v>15</v>
      </c>
      <c r="J13" s="0"/>
      <c r="K13" s="0"/>
    </row>
    <row r="14" customFormat="false" ht="17.9" hidden="false" customHeight="false" outlineLevel="0" collapsed="false">
      <c r="A14" s="24" t="s">
        <v>19</v>
      </c>
      <c r="B14" s="16" t="n">
        <v>2.15</v>
      </c>
      <c r="C14" s="16" t="n">
        <v>0.76</v>
      </c>
      <c r="D14" s="26" t="n">
        <f aca="false">C14/B14*100</f>
        <v>35.3488372093023</v>
      </c>
      <c r="F14" s="27" t="s">
        <v>19</v>
      </c>
      <c r="G14" s="19" t="n">
        <v>2.15</v>
      </c>
      <c r="H14" s="20" t="n">
        <v>0.76</v>
      </c>
      <c r="I14" s="30" t="n">
        <f aca="false">H14/G14*100</f>
        <v>35.3488372093023</v>
      </c>
      <c r="J14" s="0"/>
      <c r="K14" s="0"/>
    </row>
    <row r="15" customFormat="false" ht="17.9" hidden="false" customHeight="false" outlineLevel="0" collapsed="false">
      <c r="A15" s="24" t="s">
        <v>14</v>
      </c>
      <c r="B15" s="31" t="n">
        <f aca="false">B14/G14*100</f>
        <v>100</v>
      </c>
      <c r="C15" s="31" t="n">
        <f aca="false">C14/H14*100</f>
        <v>100</v>
      </c>
      <c r="D15" s="17" t="s">
        <v>15</v>
      </c>
      <c r="F15" s="27" t="s">
        <v>14</v>
      </c>
      <c r="G15" s="32" t="n">
        <f aca="false">G14/1360*100</f>
        <v>0.158088235294118</v>
      </c>
      <c r="H15" s="33" t="n">
        <f aca="false">H14/340*100</f>
        <v>0.223529411764706</v>
      </c>
      <c r="I15" s="21" t="s">
        <v>15</v>
      </c>
      <c r="J15" s="0"/>
      <c r="K15" s="0"/>
    </row>
    <row r="16" customFormat="false" ht="17.9" hidden="false" customHeight="false" outlineLevel="0" collapsed="false">
      <c r="A16" s="24" t="s">
        <v>20</v>
      </c>
      <c r="B16" s="16" t="n">
        <v>0.09</v>
      </c>
      <c r="C16" s="16" t="n">
        <v>0.023</v>
      </c>
      <c r="D16" s="26" t="n">
        <f aca="false">C16/B16*100</f>
        <v>25.5555555555556</v>
      </c>
      <c r="F16" s="27" t="s">
        <v>20</v>
      </c>
      <c r="G16" s="19" t="n">
        <v>0.09</v>
      </c>
      <c r="H16" s="20" t="n">
        <v>0.02</v>
      </c>
      <c r="I16" s="30" t="n">
        <f aca="false">H16/G16*100</f>
        <v>22.2222222222222</v>
      </c>
      <c r="J16" s="0"/>
      <c r="K16" s="0"/>
    </row>
    <row r="17" customFormat="false" ht="17.9" hidden="false" customHeight="false" outlineLevel="0" collapsed="false">
      <c r="A17" s="24" t="s">
        <v>14</v>
      </c>
      <c r="B17" s="31" t="n">
        <f aca="false">B16/G16*100</f>
        <v>100</v>
      </c>
      <c r="C17" s="31" t="n">
        <f aca="false">C16/H16*100</f>
        <v>115</v>
      </c>
      <c r="D17" s="17" t="s">
        <v>15</v>
      </c>
      <c r="F17" s="27" t="s">
        <v>14</v>
      </c>
      <c r="G17" s="32" t="n">
        <v>0</v>
      </c>
      <c r="H17" s="33" t="n">
        <v>0</v>
      </c>
      <c r="I17" s="21" t="s">
        <v>15</v>
      </c>
      <c r="J17" s="0"/>
      <c r="K17" s="0"/>
    </row>
    <row r="18" customFormat="false" ht="17.9" hidden="false" customHeight="false" outlineLevel="0" collapsed="false">
      <c r="A18" s="24" t="s">
        <v>21</v>
      </c>
      <c r="B18" s="16" t="n">
        <v>1.84</v>
      </c>
      <c r="C18" s="16" t="n">
        <v>0</v>
      </c>
      <c r="D18" s="26" t="n">
        <f aca="false">C18/B18*100</f>
        <v>0</v>
      </c>
      <c r="F18" s="27" t="s">
        <v>21</v>
      </c>
      <c r="G18" s="19" t="n">
        <v>1.84</v>
      </c>
      <c r="H18" s="20" t="n">
        <v>0</v>
      </c>
      <c r="I18" s="30" t="n">
        <f aca="false">H18/G18*100</f>
        <v>0</v>
      </c>
      <c r="J18" s="0"/>
      <c r="K18" s="0"/>
    </row>
    <row r="19" customFormat="false" ht="17.9" hidden="false" customHeight="false" outlineLevel="0" collapsed="false">
      <c r="A19" s="24" t="s">
        <v>14</v>
      </c>
      <c r="B19" s="31" t="n">
        <f aca="false">B18/G18*100</f>
        <v>100</v>
      </c>
      <c r="C19" s="31" t="n">
        <v>0</v>
      </c>
      <c r="D19" s="17" t="s">
        <v>15</v>
      </c>
      <c r="F19" s="27" t="s">
        <v>14</v>
      </c>
      <c r="G19" s="32" t="n">
        <f aca="false">G18/2*100</f>
        <v>92</v>
      </c>
      <c r="H19" s="33" t="n">
        <f aca="false">H18/0.5*100</f>
        <v>0</v>
      </c>
      <c r="I19" s="21" t="s">
        <v>15</v>
      </c>
      <c r="J19" s="0"/>
      <c r="K19" s="0"/>
    </row>
    <row r="20" customFormat="false" ht="18.9" hidden="false" customHeight="true" outlineLevel="0" collapsed="false">
      <c r="A20" s="22" t="s">
        <v>22</v>
      </c>
      <c r="B20" s="22"/>
      <c r="C20" s="22"/>
      <c r="D20" s="22"/>
      <c r="F20" s="23" t="s">
        <v>22</v>
      </c>
      <c r="G20" s="23"/>
      <c r="H20" s="23"/>
      <c r="I20" s="23"/>
      <c r="J20" s="0"/>
      <c r="K20" s="0"/>
    </row>
    <row r="21" customFormat="false" ht="33.8" hidden="false" customHeight="false" outlineLevel="0" collapsed="false">
      <c r="A21" s="24" t="s">
        <v>23</v>
      </c>
      <c r="B21" s="16" t="n">
        <v>800.9</v>
      </c>
      <c r="C21" s="16" t="n">
        <v>203.2</v>
      </c>
      <c r="D21" s="31" t="n">
        <f aca="false">C21/B21*100</f>
        <v>25.3714571107504</v>
      </c>
      <c r="F21" s="27" t="s">
        <v>23</v>
      </c>
      <c r="G21" s="19" t="n">
        <v>800.9</v>
      </c>
      <c r="H21" s="20" t="n">
        <v>200.2</v>
      </c>
      <c r="I21" s="32" t="n">
        <f aca="false">H21/G21*100</f>
        <v>24.9968785116744</v>
      </c>
      <c r="J21" s="0"/>
      <c r="K21" s="0"/>
    </row>
    <row r="22" customFormat="false" ht="17.9" hidden="false" customHeight="false" outlineLevel="0" collapsed="false">
      <c r="A22" s="24" t="s">
        <v>24</v>
      </c>
      <c r="B22" s="31" t="n">
        <f aca="false">B21/G21*100</f>
        <v>100</v>
      </c>
      <c r="C22" s="31" t="n">
        <f aca="false">C21/H21*100</f>
        <v>101.498501498502</v>
      </c>
      <c r="D22" s="17" t="s">
        <v>15</v>
      </c>
      <c r="F22" s="27" t="s">
        <v>24</v>
      </c>
      <c r="G22" s="32" t="n">
        <v>0</v>
      </c>
      <c r="H22" s="33" t="n">
        <v>0</v>
      </c>
      <c r="I22" s="21" t="s">
        <v>15</v>
      </c>
      <c r="J22" s="0"/>
      <c r="K22" s="0"/>
    </row>
    <row r="23" customFormat="false" ht="38.25" hidden="false" customHeight="false" outlineLevel="0" collapsed="false">
      <c r="A23" s="24" t="s">
        <v>25</v>
      </c>
      <c r="B23" s="16"/>
      <c r="C23" s="37"/>
      <c r="D23" s="17"/>
      <c r="F23" s="27" t="s">
        <v>25</v>
      </c>
      <c r="G23" s="19"/>
      <c r="H23" s="20"/>
      <c r="I23" s="21"/>
      <c r="J23" s="0"/>
      <c r="K23" s="0"/>
    </row>
    <row r="24" customFormat="false" ht="38.25" hidden="false" customHeight="false" outlineLevel="0" collapsed="false">
      <c r="A24" s="24" t="s">
        <v>26</v>
      </c>
      <c r="B24" s="16" t="n">
        <v>20.5</v>
      </c>
      <c r="C24" s="38" t="n">
        <v>0</v>
      </c>
      <c r="D24" s="17" t="n">
        <v>0</v>
      </c>
      <c r="F24" s="27" t="s">
        <v>26</v>
      </c>
      <c r="G24" s="19" t="n">
        <v>20.5</v>
      </c>
      <c r="H24" s="39" t="n">
        <v>0</v>
      </c>
      <c r="I24" s="21" t="n">
        <v>0</v>
      </c>
      <c r="J24" s="0"/>
      <c r="K24" s="0"/>
    </row>
    <row r="25" customFormat="false" ht="19.5" hidden="false" customHeight="false" outlineLevel="0" collapsed="false">
      <c r="A25" s="24" t="s">
        <v>14</v>
      </c>
      <c r="B25" s="31" t="n">
        <f aca="false">B24/G24*100</f>
        <v>100</v>
      </c>
      <c r="C25" s="38" t="n">
        <v>0</v>
      </c>
      <c r="D25" s="17" t="n">
        <v>0</v>
      </c>
      <c r="F25" s="27" t="s">
        <v>14</v>
      </c>
      <c r="G25" s="32" t="n">
        <f aca="false">G24/19.8*100</f>
        <v>103.535353535354</v>
      </c>
      <c r="H25" s="39" t="n">
        <v>0</v>
      </c>
      <c r="I25" s="21" t="n">
        <v>0</v>
      </c>
      <c r="J25" s="0"/>
      <c r="K25" s="0"/>
    </row>
    <row r="26" customFormat="false" ht="19.5" hidden="false" customHeight="false" outlineLevel="0" collapsed="false">
      <c r="A26" s="24" t="s">
        <v>27</v>
      </c>
      <c r="B26" s="16" t="n">
        <v>10</v>
      </c>
      <c r="C26" s="38" t="n">
        <v>0</v>
      </c>
      <c r="D26" s="17" t="n">
        <v>0</v>
      </c>
      <c r="F26" s="27" t="s">
        <v>27</v>
      </c>
      <c r="G26" s="19" t="n">
        <v>10</v>
      </c>
      <c r="H26" s="39" t="n">
        <v>0</v>
      </c>
      <c r="I26" s="21" t="n">
        <v>0</v>
      </c>
      <c r="J26" s="0"/>
      <c r="K26" s="0"/>
    </row>
    <row r="27" customFormat="false" ht="19.5" hidden="false" customHeight="false" outlineLevel="0" collapsed="false">
      <c r="A27" s="24" t="s">
        <v>14</v>
      </c>
      <c r="B27" s="31" t="n">
        <f aca="false">B26/G26*100</f>
        <v>100</v>
      </c>
      <c r="C27" s="38" t="n">
        <v>0</v>
      </c>
      <c r="D27" s="17" t="n">
        <v>0</v>
      </c>
      <c r="F27" s="27" t="s">
        <v>14</v>
      </c>
      <c r="G27" s="32" t="n">
        <f aca="false">G26/4.7*100</f>
        <v>212.765957446808</v>
      </c>
      <c r="H27" s="39" t="n">
        <v>0</v>
      </c>
      <c r="I27" s="21" t="n">
        <v>0</v>
      </c>
      <c r="J27" s="0"/>
      <c r="K27" s="0"/>
    </row>
    <row r="28" customFormat="false" ht="19.5" hidden="false" customHeight="false" outlineLevel="0" collapsed="false">
      <c r="A28" s="24" t="s">
        <v>28</v>
      </c>
      <c r="B28" s="16" t="n">
        <v>0</v>
      </c>
      <c r="C28" s="38" t="n">
        <v>0</v>
      </c>
      <c r="D28" s="17" t="n">
        <v>0</v>
      </c>
      <c r="F28" s="27" t="s">
        <v>28</v>
      </c>
      <c r="G28" s="19" t="n">
        <v>0</v>
      </c>
      <c r="H28" s="39" t="n">
        <v>0</v>
      </c>
      <c r="I28" s="21" t="n">
        <v>0</v>
      </c>
      <c r="J28" s="0"/>
      <c r="K28" s="0"/>
    </row>
    <row r="29" customFormat="false" ht="19.5" hidden="false" customHeight="false" outlineLevel="0" collapsed="false">
      <c r="A29" s="24" t="s">
        <v>14</v>
      </c>
      <c r="B29" s="31" t="n">
        <v>0</v>
      </c>
      <c r="C29" s="38" t="n">
        <v>0</v>
      </c>
      <c r="D29" s="17" t="n">
        <v>0</v>
      </c>
      <c r="F29" s="27" t="s">
        <v>14</v>
      </c>
      <c r="G29" s="32" t="n">
        <f aca="false">G28/26.5*100</f>
        <v>0</v>
      </c>
      <c r="H29" s="39" t="n">
        <v>0</v>
      </c>
      <c r="I29" s="21" t="n">
        <v>0</v>
      </c>
      <c r="J29" s="0"/>
      <c r="K29" s="0"/>
    </row>
    <row r="30" customFormat="false" ht="19.5" hidden="false" customHeight="false" outlineLevel="0" collapsed="false">
      <c r="A30" s="24" t="s">
        <v>29</v>
      </c>
      <c r="B30" s="16" t="n">
        <v>1.9</v>
      </c>
      <c r="C30" s="38" t="n">
        <v>0</v>
      </c>
      <c r="D30" s="17" t="n">
        <v>0</v>
      </c>
      <c r="F30" s="27" t="s">
        <v>29</v>
      </c>
      <c r="G30" s="19" t="n">
        <v>1.9</v>
      </c>
      <c r="H30" s="39" t="n">
        <v>0</v>
      </c>
      <c r="I30" s="21" t="n">
        <v>0</v>
      </c>
      <c r="J30" s="0"/>
      <c r="K30" s="0"/>
    </row>
    <row r="31" customFormat="false" ht="19.5" hidden="false" customHeight="false" outlineLevel="0" collapsed="false">
      <c r="A31" s="24" t="s">
        <v>14</v>
      </c>
      <c r="B31" s="31" t="n">
        <f aca="false">B30/G30*100</f>
        <v>100</v>
      </c>
      <c r="C31" s="38" t="n">
        <v>0</v>
      </c>
      <c r="D31" s="17" t="n">
        <v>0</v>
      </c>
      <c r="F31" s="27" t="s">
        <v>14</v>
      </c>
      <c r="G31" s="32" t="n">
        <v>0</v>
      </c>
      <c r="H31" s="39" t="n">
        <v>0</v>
      </c>
      <c r="I31" s="21" t="n">
        <v>0</v>
      </c>
      <c r="J31" s="0"/>
      <c r="K31" s="0"/>
    </row>
    <row r="32" customFormat="false" ht="19.5" hidden="false" customHeight="false" outlineLevel="0" collapsed="false">
      <c r="A32" s="24" t="s">
        <v>30</v>
      </c>
      <c r="B32" s="16" t="n">
        <v>1.2</v>
      </c>
      <c r="C32" s="38" t="n">
        <v>0</v>
      </c>
      <c r="D32" s="17" t="n">
        <v>0</v>
      </c>
      <c r="F32" s="27" t="s">
        <v>30</v>
      </c>
      <c r="G32" s="19" t="n">
        <v>1.2</v>
      </c>
      <c r="H32" s="39" t="n">
        <v>0</v>
      </c>
      <c r="I32" s="21" t="n">
        <v>0</v>
      </c>
      <c r="J32" s="0"/>
      <c r="K32" s="0"/>
    </row>
    <row r="33" customFormat="false" ht="19.5" hidden="false" customHeight="false" outlineLevel="0" collapsed="false">
      <c r="A33" s="24" t="s">
        <v>14</v>
      </c>
      <c r="B33" s="31" t="n">
        <f aca="false">B32/G32*100</f>
        <v>100</v>
      </c>
      <c r="C33" s="38" t="n">
        <v>0</v>
      </c>
      <c r="D33" s="17" t="n">
        <v>0</v>
      </c>
      <c r="F33" s="27" t="s">
        <v>14</v>
      </c>
      <c r="G33" s="32" t="n">
        <f aca="false">G32/0.1*100</f>
        <v>1200</v>
      </c>
      <c r="H33" s="39" t="n">
        <v>0</v>
      </c>
      <c r="I33" s="21" t="n">
        <v>0</v>
      </c>
      <c r="J33" s="0"/>
      <c r="K33" s="0"/>
    </row>
    <row r="34" customFormat="false" ht="19.5" hidden="false" customHeight="false" outlineLevel="0" collapsed="false">
      <c r="A34" s="24" t="s">
        <v>31</v>
      </c>
      <c r="B34" s="16" t="n">
        <v>1.7</v>
      </c>
      <c r="C34" s="38" t="n">
        <v>0</v>
      </c>
      <c r="D34" s="17" t="n">
        <v>0</v>
      </c>
      <c r="F34" s="27" t="s">
        <v>31</v>
      </c>
      <c r="G34" s="19" t="n">
        <v>1.7</v>
      </c>
      <c r="H34" s="39" t="n">
        <v>0</v>
      </c>
      <c r="I34" s="21" t="n">
        <v>0</v>
      </c>
      <c r="J34" s="0"/>
      <c r="K34" s="0"/>
    </row>
    <row r="35" customFormat="false" ht="19.5" hidden="false" customHeight="false" outlineLevel="0" collapsed="false">
      <c r="A35" s="24" t="s">
        <v>14</v>
      </c>
      <c r="B35" s="31" t="n">
        <f aca="false">B34/G34*100</f>
        <v>100</v>
      </c>
      <c r="C35" s="38" t="n">
        <v>0</v>
      </c>
      <c r="D35" s="17" t="n">
        <v>0</v>
      </c>
      <c r="F35" s="27" t="s">
        <v>14</v>
      </c>
      <c r="G35" s="32" t="n">
        <f aca="false">G34/1.9*100</f>
        <v>89.4736842105263</v>
      </c>
      <c r="H35" s="39" t="n">
        <v>0</v>
      </c>
      <c r="I35" s="21" t="n">
        <v>0</v>
      </c>
      <c r="J35" s="0"/>
      <c r="K35" s="0"/>
    </row>
    <row r="36" customFormat="false" ht="19.5" hidden="false" customHeight="false" outlineLevel="0" collapsed="false">
      <c r="A36" s="24" t="s">
        <v>32</v>
      </c>
      <c r="B36" s="16" t="n">
        <v>1.445</v>
      </c>
      <c r="C36" s="38" t="n">
        <v>0</v>
      </c>
      <c r="D36" s="17" t="n">
        <v>0</v>
      </c>
      <c r="F36" s="27" t="s">
        <v>32</v>
      </c>
      <c r="G36" s="19" t="n">
        <v>1.445</v>
      </c>
      <c r="H36" s="39" t="n">
        <v>0</v>
      </c>
      <c r="I36" s="21" t="n">
        <v>0</v>
      </c>
      <c r="J36" s="0"/>
      <c r="K36" s="0"/>
    </row>
    <row r="37" customFormat="false" ht="19.5" hidden="false" customHeight="false" outlineLevel="0" collapsed="false">
      <c r="A37" s="24" t="s">
        <v>14</v>
      </c>
      <c r="B37" s="31" t="n">
        <f aca="false">B36/G36*100</f>
        <v>100</v>
      </c>
      <c r="C37" s="38" t="n">
        <v>0</v>
      </c>
      <c r="D37" s="17" t="n">
        <v>0</v>
      </c>
      <c r="F37" s="27" t="s">
        <v>14</v>
      </c>
      <c r="G37" s="32" t="n">
        <f aca="false">G36/1.9*100</f>
        <v>76.0526315789474</v>
      </c>
      <c r="H37" s="39" t="n">
        <v>0</v>
      </c>
      <c r="I37" s="21" t="n">
        <v>0</v>
      </c>
      <c r="J37" s="0"/>
      <c r="K37" s="0"/>
    </row>
    <row r="38" customFormat="false" ht="19.5" hidden="false" customHeight="false" outlineLevel="0" collapsed="false">
      <c r="A38" s="24" t="s">
        <v>33</v>
      </c>
      <c r="B38" s="16" t="n">
        <v>0.2</v>
      </c>
      <c r="C38" s="38" t="n">
        <v>0</v>
      </c>
      <c r="D38" s="17" t="n">
        <v>0</v>
      </c>
      <c r="F38" s="27" t="s">
        <v>33</v>
      </c>
      <c r="G38" s="19" t="n">
        <v>0.2</v>
      </c>
      <c r="H38" s="39" t="n">
        <v>0</v>
      </c>
      <c r="I38" s="21" t="n">
        <v>0</v>
      </c>
      <c r="J38" s="0"/>
      <c r="K38" s="0"/>
    </row>
    <row r="39" customFormat="false" ht="19.5" hidden="false" customHeight="false" outlineLevel="0" collapsed="false">
      <c r="A39" s="24" t="s">
        <v>14</v>
      </c>
      <c r="B39" s="31" t="n">
        <f aca="false">B38/G38*100</f>
        <v>100</v>
      </c>
      <c r="C39" s="38" t="n">
        <v>0</v>
      </c>
      <c r="D39" s="17" t="n">
        <v>0</v>
      </c>
      <c r="F39" s="27" t="s">
        <v>14</v>
      </c>
      <c r="G39" s="32" t="n">
        <f aca="false">G38/0.189*100</f>
        <v>105.820105820106</v>
      </c>
      <c r="H39" s="39" t="n">
        <v>0</v>
      </c>
      <c r="I39" s="21" t="n">
        <v>0</v>
      </c>
      <c r="J39" s="0"/>
      <c r="K39" s="0"/>
    </row>
    <row r="40" customFormat="false" ht="19.5" hidden="false" customHeight="false" outlineLevel="0" collapsed="false">
      <c r="A40" s="24" t="s">
        <v>34</v>
      </c>
      <c r="B40" s="40" t="n">
        <v>0.008</v>
      </c>
      <c r="C40" s="38" t="n">
        <v>0</v>
      </c>
      <c r="D40" s="17" t="n">
        <v>0</v>
      </c>
      <c r="F40" s="27" t="s">
        <v>34</v>
      </c>
      <c r="G40" s="41" t="n">
        <v>0.008</v>
      </c>
      <c r="H40" s="39"/>
      <c r="I40" s="21"/>
      <c r="J40" s="0"/>
      <c r="K40" s="0"/>
    </row>
    <row r="41" customFormat="false" ht="19.5" hidden="false" customHeight="false" outlineLevel="0" collapsed="false">
      <c r="A41" s="24" t="s">
        <v>14</v>
      </c>
      <c r="B41" s="31" t="n">
        <f aca="false">B40/G40*100</f>
        <v>100</v>
      </c>
      <c r="C41" s="38" t="n">
        <v>0</v>
      </c>
      <c r="D41" s="17" t="n">
        <v>0</v>
      </c>
      <c r="F41" s="27" t="s">
        <v>14</v>
      </c>
      <c r="G41" s="32"/>
      <c r="H41" s="39"/>
      <c r="I41" s="21"/>
      <c r="J41" s="0"/>
      <c r="K41" s="0"/>
    </row>
    <row r="42" customFormat="false" ht="17.9" hidden="false" customHeight="false" outlineLevel="0" collapsed="false">
      <c r="A42" s="24" t="s">
        <v>35</v>
      </c>
      <c r="B42" s="16" t="n">
        <f aca="false">B45+B49</f>
        <v>0.25</v>
      </c>
      <c r="C42" s="16" t="n">
        <f aca="false">C45+C47+C49</f>
        <v>0.074</v>
      </c>
      <c r="D42" s="26" t="n">
        <f aca="false">C42/B42*100</f>
        <v>29.6</v>
      </c>
      <c r="F42" s="27" t="s">
        <v>35</v>
      </c>
      <c r="G42" s="19" t="n">
        <f aca="false">G45+G49</f>
        <v>0.25</v>
      </c>
      <c r="H42" s="20" t="n">
        <f aca="false">H45+H47+H49</f>
        <v>0.063</v>
      </c>
      <c r="I42" s="30" t="n">
        <f aca="false">H42/G42*100</f>
        <v>25.2</v>
      </c>
      <c r="J42" s="0"/>
      <c r="K42" s="0"/>
    </row>
    <row r="43" customFormat="false" ht="17.9" hidden="false" customHeight="false" outlineLevel="0" collapsed="false">
      <c r="A43" s="24" t="s">
        <v>14</v>
      </c>
      <c r="B43" s="31" t="n">
        <f aca="false">B42/G42*100</f>
        <v>100</v>
      </c>
      <c r="C43" s="31" t="n">
        <f aca="false">C42/H42*100</f>
        <v>117.460317460317</v>
      </c>
      <c r="D43" s="17" t="s">
        <v>15</v>
      </c>
      <c r="F43" s="27" t="s">
        <v>14</v>
      </c>
      <c r="G43" s="32" t="n">
        <f aca="false">G42/1.1098*100</f>
        <v>22.5265813660119</v>
      </c>
      <c r="H43" s="33" t="n">
        <f aca="false">H42/0.27*100</f>
        <v>23.3333333333333</v>
      </c>
      <c r="I43" s="21" t="s">
        <v>15</v>
      </c>
      <c r="J43" s="0"/>
      <c r="K43" s="0"/>
    </row>
    <row r="44" customFormat="false" ht="17.9" hidden="false" customHeight="false" outlineLevel="0" collapsed="false">
      <c r="A44" s="24" t="s">
        <v>36</v>
      </c>
      <c r="B44" s="16"/>
      <c r="C44" s="16"/>
      <c r="D44" s="17"/>
      <c r="F44" s="27" t="s">
        <v>36</v>
      </c>
      <c r="G44" s="19"/>
      <c r="H44" s="20"/>
      <c r="I44" s="21"/>
      <c r="J44" s="0"/>
      <c r="K44" s="0"/>
    </row>
    <row r="45" customFormat="false" ht="33.8" hidden="false" customHeight="false" outlineLevel="0" collapsed="false">
      <c r="A45" s="24" t="s">
        <v>37</v>
      </c>
      <c r="B45" s="34" t="n">
        <v>0.01</v>
      </c>
      <c r="C45" s="34" t="n">
        <v>0.004</v>
      </c>
      <c r="D45" s="26" t="n">
        <f aca="false">C45/B45*100</f>
        <v>40</v>
      </c>
      <c r="F45" s="27" t="s">
        <v>37</v>
      </c>
      <c r="G45" s="19" t="n">
        <v>0.01</v>
      </c>
      <c r="H45" s="20" t="n">
        <v>0.003</v>
      </c>
      <c r="I45" s="30" t="n">
        <f aca="false">H45/G45*100</f>
        <v>30</v>
      </c>
      <c r="J45" s="0"/>
      <c r="K45" s="0"/>
    </row>
    <row r="46" customFormat="false" ht="17.9" hidden="false" customHeight="false" outlineLevel="0" collapsed="false">
      <c r="A46" s="24" t="s">
        <v>14</v>
      </c>
      <c r="B46" s="31" t="n">
        <f aca="false">B45/G45*100</f>
        <v>100</v>
      </c>
      <c r="C46" s="31" t="n">
        <f aca="false">C45/H45*100</f>
        <v>133.333333333333</v>
      </c>
      <c r="D46" s="17" t="s">
        <v>15</v>
      </c>
      <c r="F46" s="27" t="s">
        <v>14</v>
      </c>
      <c r="G46" s="32" t="n">
        <f aca="false">G45/0.28*100</f>
        <v>3.57142857142857</v>
      </c>
      <c r="H46" s="33" t="n">
        <f aca="false">H45/0.09*100</f>
        <v>3.33333333333333</v>
      </c>
      <c r="I46" s="21" t="s">
        <v>15</v>
      </c>
      <c r="J46" s="0"/>
      <c r="K46" s="0"/>
    </row>
    <row r="47" customFormat="false" ht="17.9" hidden="false" customHeight="false" outlineLevel="0" collapsed="false">
      <c r="A47" s="24" t="s">
        <v>38</v>
      </c>
      <c r="B47" s="16" t="n">
        <v>0</v>
      </c>
      <c r="C47" s="16" t="n">
        <v>0</v>
      </c>
      <c r="D47" s="26" t="n">
        <v>0</v>
      </c>
      <c r="F47" s="27" t="s">
        <v>38</v>
      </c>
      <c r="G47" s="19" t="n">
        <v>0</v>
      </c>
      <c r="H47" s="20" t="n">
        <v>0</v>
      </c>
      <c r="I47" s="30" t="n">
        <v>0</v>
      </c>
      <c r="J47" s="0"/>
      <c r="K47" s="0"/>
    </row>
    <row r="48" customFormat="false" ht="17.9" hidden="false" customHeight="false" outlineLevel="0" collapsed="false">
      <c r="A48" s="24" t="s">
        <v>14</v>
      </c>
      <c r="B48" s="31" t="n">
        <v>0</v>
      </c>
      <c r="C48" s="31" t="n">
        <v>0</v>
      </c>
      <c r="D48" s="17" t="s">
        <v>15</v>
      </c>
      <c r="F48" s="27" t="s">
        <v>14</v>
      </c>
      <c r="G48" s="32" t="n">
        <f aca="false">G47/0.0298*100</f>
        <v>0</v>
      </c>
      <c r="H48" s="42" t="n">
        <f aca="false">H47/0.007*100</f>
        <v>0</v>
      </c>
      <c r="I48" s="21" t="s">
        <v>15</v>
      </c>
      <c r="J48" s="0"/>
      <c r="K48" s="0"/>
    </row>
    <row r="49" customFormat="false" ht="17.9" hidden="false" customHeight="false" outlineLevel="0" collapsed="false">
      <c r="A49" s="24" t="s">
        <v>39</v>
      </c>
      <c r="B49" s="16" t="n">
        <v>0.24</v>
      </c>
      <c r="C49" s="16" t="n">
        <v>0.07</v>
      </c>
      <c r="D49" s="26" t="n">
        <f aca="false">C49/B49*100</f>
        <v>29.1666666666667</v>
      </c>
      <c r="F49" s="27" t="s">
        <v>39</v>
      </c>
      <c r="G49" s="19" t="n">
        <v>0.24</v>
      </c>
      <c r="H49" s="20" t="n">
        <v>0.06</v>
      </c>
      <c r="I49" s="30" t="n">
        <f aca="false">H49/G49*100</f>
        <v>25</v>
      </c>
      <c r="J49" s="0"/>
      <c r="K49" s="0"/>
    </row>
    <row r="50" customFormat="false" ht="17.9" hidden="false" customHeight="false" outlineLevel="0" collapsed="false">
      <c r="A50" s="24" t="s">
        <v>14</v>
      </c>
      <c r="B50" s="31" t="n">
        <f aca="false">B49/G49*100</f>
        <v>100</v>
      </c>
      <c r="C50" s="31" t="n">
        <f aca="false">C49/H49*100</f>
        <v>116.666666666667</v>
      </c>
      <c r="D50" s="17" t="s">
        <v>15</v>
      </c>
      <c r="F50" s="27" t="s">
        <v>14</v>
      </c>
      <c r="G50" s="32" t="n">
        <f aca="false">G49/0.8*100</f>
        <v>30</v>
      </c>
      <c r="H50" s="33" t="n">
        <f aca="false">H49/0.2*100</f>
        <v>30</v>
      </c>
      <c r="I50" s="21" t="s">
        <v>15</v>
      </c>
      <c r="J50" s="0"/>
      <c r="K50" s="0"/>
    </row>
    <row r="51" customFormat="false" ht="17.9" hidden="false" customHeight="false" outlineLevel="0" collapsed="false">
      <c r="A51" s="24" t="s">
        <v>40</v>
      </c>
      <c r="B51" s="16" t="n">
        <v>0.6</v>
      </c>
      <c r="C51" s="16" t="n">
        <v>0.16</v>
      </c>
      <c r="D51" s="26" t="n">
        <f aca="false">C51/B51*100</f>
        <v>26.6666666666667</v>
      </c>
      <c r="F51" s="27" t="s">
        <v>41</v>
      </c>
      <c r="G51" s="19" t="n">
        <v>0.6</v>
      </c>
      <c r="H51" s="20" t="n">
        <v>0.16</v>
      </c>
      <c r="I51" s="30" t="n">
        <f aca="false">H51/G51*100</f>
        <v>26.6666666666667</v>
      </c>
      <c r="J51" s="0"/>
      <c r="K51" s="0"/>
    </row>
    <row r="52" customFormat="false" ht="17.9" hidden="false" customHeight="false" outlineLevel="0" collapsed="false">
      <c r="A52" s="24" t="s">
        <v>14</v>
      </c>
      <c r="B52" s="31" t="n">
        <f aca="false">B51/G51*100</f>
        <v>100</v>
      </c>
      <c r="C52" s="31" t="n">
        <f aca="false">C51/H51*100</f>
        <v>100</v>
      </c>
      <c r="D52" s="17" t="s">
        <v>15</v>
      </c>
      <c r="F52" s="27" t="s">
        <v>14</v>
      </c>
      <c r="G52" s="32" t="n">
        <f aca="false">G51/0.7*100</f>
        <v>85.7142857142857</v>
      </c>
      <c r="H52" s="33" t="n">
        <f aca="false">H51/0.17*100</f>
        <v>94.1176470588235</v>
      </c>
      <c r="I52" s="21" t="s">
        <v>15</v>
      </c>
      <c r="J52" s="0"/>
      <c r="K52" s="0"/>
    </row>
    <row r="53" customFormat="false" ht="17.9" hidden="false" customHeight="false" outlineLevel="0" collapsed="false">
      <c r="A53" s="24" t="s">
        <v>39</v>
      </c>
      <c r="B53" s="16" t="n">
        <v>0.6</v>
      </c>
      <c r="C53" s="16" t="n">
        <v>0.16</v>
      </c>
      <c r="D53" s="26" t="n">
        <f aca="false">C53/B53*100</f>
        <v>26.6666666666667</v>
      </c>
      <c r="F53" s="27" t="s">
        <v>39</v>
      </c>
      <c r="G53" s="19" t="n">
        <v>0.7</v>
      </c>
      <c r="H53" s="20" t="n">
        <v>0.16</v>
      </c>
      <c r="I53" s="30" t="n">
        <f aca="false">H53/G53*100</f>
        <v>22.8571428571429</v>
      </c>
      <c r="J53" s="0"/>
      <c r="K53" s="0"/>
    </row>
    <row r="54" customFormat="false" ht="17.9" hidden="false" customHeight="false" outlineLevel="0" collapsed="false">
      <c r="A54" s="24" t="s">
        <v>14</v>
      </c>
      <c r="B54" s="31" t="n">
        <f aca="false">B53/G53*100</f>
        <v>85.7142857142857</v>
      </c>
      <c r="C54" s="31" t="n">
        <f aca="false">C53/H53*100</f>
        <v>100</v>
      </c>
      <c r="D54" s="17" t="s">
        <v>15</v>
      </c>
      <c r="F54" s="27" t="s">
        <v>14</v>
      </c>
      <c r="G54" s="32" t="n">
        <f aca="false">G53/0.7*100</f>
        <v>100</v>
      </c>
      <c r="H54" s="33" t="n">
        <f aca="false">H53/0.17*100</f>
        <v>94.1176470588235</v>
      </c>
      <c r="I54" s="21" t="s">
        <v>15</v>
      </c>
      <c r="J54" s="0"/>
      <c r="K54" s="0"/>
    </row>
    <row r="55" customFormat="false" ht="17.9" hidden="false" customHeight="false" outlineLevel="0" collapsed="false">
      <c r="A55" s="24" t="s">
        <v>42</v>
      </c>
      <c r="B55" s="16" t="n">
        <v>2.8</v>
      </c>
      <c r="C55" s="16" t="n">
        <v>0.73</v>
      </c>
      <c r="D55" s="26" t="n">
        <f aca="false">C55/B55*100</f>
        <v>26.0714285714286</v>
      </c>
      <c r="F55" s="27" t="s">
        <v>42</v>
      </c>
      <c r="G55" s="19" t="n">
        <v>2.8</v>
      </c>
      <c r="H55" s="20" t="n">
        <v>0.73</v>
      </c>
      <c r="I55" s="30" t="n">
        <f aca="false">H55/G55*100</f>
        <v>26.0714285714286</v>
      </c>
      <c r="J55" s="0"/>
      <c r="K55" s="0"/>
    </row>
    <row r="56" customFormat="false" ht="17.9" hidden="false" customHeight="false" outlineLevel="0" collapsed="false">
      <c r="A56" s="24" t="s">
        <v>14</v>
      </c>
      <c r="B56" s="31" t="n">
        <f aca="false">B55/G55*100</f>
        <v>100</v>
      </c>
      <c r="C56" s="31" t="n">
        <f aca="false">C55/H55*100</f>
        <v>100</v>
      </c>
      <c r="D56" s="17" t="s">
        <v>15</v>
      </c>
      <c r="F56" s="27" t="s">
        <v>14</v>
      </c>
      <c r="G56" s="32" t="n">
        <f aca="false">G55/3.7*100</f>
        <v>75.6756756756757</v>
      </c>
      <c r="H56" s="33" t="n">
        <f aca="false">H55/0.73*100</f>
        <v>100</v>
      </c>
      <c r="I56" s="21" t="s">
        <v>15</v>
      </c>
      <c r="J56" s="0"/>
      <c r="K56" s="0"/>
    </row>
    <row r="57" customFormat="false" ht="65.25" hidden="false" customHeight="true" outlineLevel="0" collapsed="false">
      <c r="A57" s="43" t="s">
        <v>43</v>
      </c>
      <c r="B57" s="44" t="n">
        <v>975</v>
      </c>
      <c r="C57" s="44" t="n">
        <v>315</v>
      </c>
      <c r="D57" s="45"/>
      <c r="F57" s="46" t="s">
        <v>43</v>
      </c>
      <c r="G57" s="47" t="n">
        <v>975</v>
      </c>
      <c r="H57" s="48" t="n">
        <v>315</v>
      </c>
      <c r="I57" s="49"/>
      <c r="J57" s="0"/>
      <c r="K57" s="0"/>
    </row>
    <row r="58" customFormat="false" ht="22.5" hidden="false" customHeight="true" outlineLevel="0" collapsed="false">
      <c r="A58" s="43"/>
      <c r="B58" s="44"/>
      <c r="C58" s="44"/>
      <c r="D58" s="26" t="n">
        <f aca="false">C57/B57*100</f>
        <v>32.3076923076923</v>
      </c>
      <c r="F58" s="46"/>
      <c r="G58" s="47"/>
      <c r="H58" s="48"/>
      <c r="I58" s="30" t="n">
        <f aca="false">H57/G57*100</f>
        <v>32.3076923076923</v>
      </c>
      <c r="J58" s="0"/>
      <c r="K58" s="0"/>
    </row>
    <row r="59" customFormat="false" ht="17.9" hidden="false" customHeight="false" outlineLevel="0" collapsed="false">
      <c r="A59" s="24" t="s">
        <v>14</v>
      </c>
      <c r="B59" s="31" t="n">
        <v>97.9</v>
      </c>
      <c r="C59" s="31" t="n">
        <v>99.8</v>
      </c>
      <c r="D59" s="17" t="s">
        <v>15</v>
      </c>
      <c r="F59" s="27" t="s">
        <v>14</v>
      </c>
      <c r="G59" s="32" t="n">
        <f aca="false">G57/996*100</f>
        <v>97.8915662650602</v>
      </c>
      <c r="H59" s="33" t="n">
        <f aca="false">H57/996*100</f>
        <v>31.6265060240964</v>
      </c>
      <c r="I59" s="21" t="s">
        <v>15</v>
      </c>
      <c r="J59" s="0"/>
      <c r="K59" s="0"/>
    </row>
    <row r="60" s="53" customFormat="true" ht="33.8" hidden="false" customHeight="false" outlineLevel="0" collapsed="false">
      <c r="A60" s="50" t="s">
        <v>44</v>
      </c>
      <c r="B60" s="51" t="n">
        <v>96</v>
      </c>
      <c r="C60" s="51" t="n">
        <v>42</v>
      </c>
      <c r="D60" s="52" t="n">
        <f aca="false">C60/B60*100</f>
        <v>43.75</v>
      </c>
      <c r="F60" s="27" t="s">
        <v>44</v>
      </c>
      <c r="G60" s="19" t="n">
        <v>96</v>
      </c>
      <c r="H60" s="20" t="n">
        <v>42</v>
      </c>
      <c r="I60" s="30" t="n">
        <f aca="false">H60/G60*100</f>
        <v>43.75</v>
      </c>
      <c r="J60" s="54"/>
      <c r="K60" s="54"/>
    </row>
    <row r="61" customFormat="false" ht="17.9" hidden="false" customHeight="false" outlineLevel="0" collapsed="false">
      <c r="A61" s="24" t="s">
        <v>14</v>
      </c>
      <c r="B61" s="16" t="n">
        <v>100.9</v>
      </c>
      <c r="C61" s="16" t="n">
        <v>100</v>
      </c>
      <c r="D61" s="17" t="s">
        <v>15</v>
      </c>
      <c r="F61" s="27" t="s">
        <v>14</v>
      </c>
      <c r="G61" s="19" t="n">
        <v>88</v>
      </c>
      <c r="H61" s="20" t="n">
        <v>38</v>
      </c>
      <c r="I61" s="21" t="s">
        <v>15</v>
      </c>
      <c r="J61" s="0"/>
      <c r="K61" s="0"/>
    </row>
    <row r="62" customFormat="false" ht="49.75" hidden="false" customHeight="false" outlineLevel="0" collapsed="false">
      <c r="A62" s="24" t="s">
        <v>45</v>
      </c>
      <c r="B62" s="16"/>
      <c r="C62" s="16"/>
      <c r="D62" s="17"/>
      <c r="F62" s="27" t="s">
        <v>45</v>
      </c>
      <c r="G62" s="19"/>
      <c r="H62" s="20"/>
      <c r="I62" s="21"/>
      <c r="J62" s="0"/>
      <c r="K62" s="0"/>
    </row>
    <row r="63" customFormat="false" ht="17.9" hidden="false" customHeight="false" outlineLevel="0" collapsed="false">
      <c r="A63" s="24" t="s">
        <v>46</v>
      </c>
      <c r="B63" s="16" t="n">
        <v>0</v>
      </c>
      <c r="C63" s="16" t="n">
        <v>0</v>
      </c>
      <c r="D63" s="26" t="n">
        <v>0</v>
      </c>
      <c r="F63" s="27" t="s">
        <v>46</v>
      </c>
      <c r="G63" s="19" t="n">
        <v>0</v>
      </c>
      <c r="H63" s="20" t="n">
        <v>0</v>
      </c>
      <c r="I63" s="30" t="n">
        <v>0</v>
      </c>
      <c r="J63" s="0"/>
      <c r="K63" s="0"/>
    </row>
    <row r="64" customFormat="false" ht="17.9" hidden="false" customHeight="false" outlineLevel="0" collapsed="false">
      <c r="A64" s="24" t="s">
        <v>14</v>
      </c>
      <c r="B64" s="31" t="n">
        <v>0</v>
      </c>
      <c r="C64" s="31" t="n">
        <v>0</v>
      </c>
      <c r="D64" s="17" t="s">
        <v>15</v>
      </c>
      <c r="F64" s="27" t="s">
        <v>14</v>
      </c>
      <c r="G64" s="32" t="n">
        <f aca="false">G63/45*100</f>
        <v>0</v>
      </c>
      <c r="H64" s="33" t="n">
        <f aca="false">H63/50*100</f>
        <v>0</v>
      </c>
      <c r="I64" s="21" t="s">
        <v>15</v>
      </c>
      <c r="J64" s="0"/>
      <c r="K64" s="0"/>
    </row>
    <row r="65" customFormat="false" ht="17.9" hidden="false" customHeight="false" outlineLevel="0" collapsed="false">
      <c r="A65" s="24" t="s">
        <v>47</v>
      </c>
      <c r="B65" s="16" t="n">
        <v>660</v>
      </c>
      <c r="C65" s="16" t="n">
        <v>660</v>
      </c>
      <c r="D65" s="26" t="n">
        <f aca="false">C65/B65*100</f>
        <v>100</v>
      </c>
      <c r="F65" s="27" t="s">
        <v>47</v>
      </c>
      <c r="G65" s="19" t="n">
        <v>660</v>
      </c>
      <c r="H65" s="20" t="n">
        <v>660</v>
      </c>
      <c r="I65" s="30" t="n">
        <f aca="false">H65/G65*100</f>
        <v>100</v>
      </c>
      <c r="J65" s="0"/>
      <c r="K65" s="0"/>
    </row>
    <row r="66" customFormat="false" ht="17.9" hidden="false" customHeight="false" outlineLevel="0" collapsed="false">
      <c r="A66" s="24" t="s">
        <v>14</v>
      </c>
      <c r="B66" s="31" t="n">
        <f aca="false">B65/G65*100</f>
        <v>100</v>
      </c>
      <c r="C66" s="31" t="n">
        <f aca="false">C65/H65*100</f>
        <v>100</v>
      </c>
      <c r="D66" s="17" t="s">
        <v>15</v>
      </c>
      <c r="F66" s="27" t="s">
        <v>14</v>
      </c>
      <c r="G66" s="32" t="n">
        <f aca="false">G65/1100*100</f>
        <v>60</v>
      </c>
      <c r="H66" s="33" t="n">
        <f aca="false">H65/1100*100</f>
        <v>60</v>
      </c>
      <c r="I66" s="21" t="s">
        <v>15</v>
      </c>
      <c r="J66" s="0"/>
      <c r="K66" s="0"/>
    </row>
    <row r="67" customFormat="false" ht="17.9" hidden="false" customHeight="false" outlineLevel="0" collapsed="false">
      <c r="A67" s="24" t="s">
        <v>48</v>
      </c>
      <c r="B67" s="16" t="n">
        <v>33.6</v>
      </c>
      <c r="C67" s="16" t="n">
        <v>25.2</v>
      </c>
      <c r="D67" s="31" t="n">
        <f aca="false">C67/B67*100</f>
        <v>75</v>
      </c>
      <c r="F67" s="27" t="s">
        <v>48</v>
      </c>
      <c r="G67" s="19" t="n">
        <v>33.6</v>
      </c>
      <c r="H67" s="20" t="n">
        <v>25.2</v>
      </c>
      <c r="I67" s="32" t="n">
        <f aca="false">H67/G67*100</f>
        <v>75</v>
      </c>
      <c r="J67" s="0"/>
      <c r="K67" s="0"/>
    </row>
    <row r="68" customFormat="false" ht="17.9" hidden="false" customHeight="false" outlineLevel="0" collapsed="false">
      <c r="A68" s="24" t="s">
        <v>14</v>
      </c>
      <c r="B68" s="31" t="n">
        <f aca="false">B67/G67*100</f>
        <v>100</v>
      </c>
      <c r="C68" s="31" t="n">
        <f aca="false">C67/H67*100</f>
        <v>100</v>
      </c>
      <c r="D68" s="17" t="s">
        <v>15</v>
      </c>
      <c r="F68" s="27" t="s">
        <v>14</v>
      </c>
      <c r="G68" s="32" t="n">
        <f aca="false">G67/39*100</f>
        <v>86.1538461538462</v>
      </c>
      <c r="H68" s="33" t="n">
        <f aca="false">H67/25.2*100</f>
        <v>100</v>
      </c>
      <c r="I68" s="21" t="s">
        <v>15</v>
      </c>
      <c r="J68" s="0"/>
      <c r="K68" s="0"/>
    </row>
    <row r="69" customFormat="false" ht="18.9" hidden="false" customHeight="true" outlineLevel="0" collapsed="false">
      <c r="A69" s="55" t="s">
        <v>49</v>
      </c>
      <c r="B69" s="55"/>
      <c r="C69" s="55"/>
      <c r="D69" s="55"/>
      <c r="F69" s="23" t="s">
        <v>49</v>
      </c>
      <c r="G69" s="23"/>
      <c r="H69" s="23"/>
      <c r="I69" s="23"/>
      <c r="J69" s="0"/>
      <c r="K69" s="0"/>
    </row>
    <row r="70" s="58" customFormat="true" ht="93.75" hidden="false" customHeight="true" outlineLevel="0" collapsed="false">
      <c r="A70" s="56" t="s">
        <v>50</v>
      </c>
      <c r="B70" s="57" t="n">
        <v>23920</v>
      </c>
      <c r="C70" s="57" t="n">
        <v>5.9</v>
      </c>
      <c r="D70" s="31" t="n">
        <v>25</v>
      </c>
      <c r="F70" s="59" t="s">
        <v>50</v>
      </c>
      <c r="G70" s="60" t="n">
        <v>23920</v>
      </c>
      <c r="H70" s="61" t="n">
        <v>5.9</v>
      </c>
      <c r="I70" s="32" t="n">
        <v>25</v>
      </c>
    </row>
    <row r="71" customFormat="false" ht="18.75" hidden="true" customHeight="true" outlineLevel="0" collapsed="false">
      <c r="A71" s="56"/>
      <c r="B71" s="57"/>
      <c r="C71" s="57"/>
      <c r="D71" s="62"/>
      <c r="F71" s="59"/>
      <c r="G71" s="60"/>
      <c r="H71" s="61"/>
      <c r="I71" s="63"/>
    </row>
    <row r="72" customFormat="false" ht="19.5" hidden="true" customHeight="true" outlineLevel="0" collapsed="false">
      <c r="A72" s="56"/>
      <c r="B72" s="57"/>
      <c r="C72" s="57"/>
      <c r="D72" s="17" t="n">
        <v>4.2</v>
      </c>
      <c r="F72" s="59"/>
      <c r="G72" s="60"/>
      <c r="H72" s="61"/>
      <c r="I72" s="21" t="n">
        <v>4.2</v>
      </c>
    </row>
    <row r="73" customFormat="false" ht="33.8" hidden="false" customHeight="false" outlineLevel="0" collapsed="false">
      <c r="A73" s="64" t="s">
        <v>51</v>
      </c>
      <c r="B73" s="57" t="n">
        <v>100</v>
      </c>
      <c r="C73" s="57"/>
      <c r="D73" s="16" t="s">
        <v>15</v>
      </c>
      <c r="F73" s="65" t="s">
        <v>51</v>
      </c>
      <c r="G73" s="66" t="n">
        <v>100</v>
      </c>
      <c r="H73" s="67"/>
      <c r="I73" s="19" t="s">
        <v>15</v>
      </c>
    </row>
    <row r="74" customFormat="false" ht="17.35" hidden="false" customHeight="false" outlineLevel="0" collapsed="false">
      <c r="A74" s="68"/>
      <c r="B74" s="68"/>
      <c r="C74" s="68"/>
      <c r="D74" s="68"/>
      <c r="F74" s="69"/>
      <c r="G74" s="69"/>
      <c r="H74" s="69"/>
      <c r="I74" s="69"/>
    </row>
    <row r="75" customFormat="false" ht="18.9" hidden="false" customHeight="true" outlineLevel="0" collapsed="false">
      <c r="A75" s="70" t="s">
        <v>52</v>
      </c>
      <c r="B75" s="70"/>
      <c r="C75" s="70"/>
      <c r="D75" s="70"/>
      <c r="F75" s="71" t="s">
        <v>52</v>
      </c>
      <c r="G75" s="71"/>
      <c r="H75" s="71"/>
      <c r="I75" s="71"/>
    </row>
    <row r="76" customFormat="false" ht="33.8" hidden="false" customHeight="false" outlineLevel="0" collapsed="false">
      <c r="A76" s="24" t="s">
        <v>53</v>
      </c>
      <c r="B76" s="16" t="n">
        <v>1171200</v>
      </c>
      <c r="C76" s="16" t="n">
        <v>344332</v>
      </c>
      <c r="D76" s="31" t="n">
        <f aca="false">C76/B76*100</f>
        <v>29.3999316939891</v>
      </c>
      <c r="F76" s="27" t="s">
        <v>53</v>
      </c>
      <c r="G76" s="19" t="n">
        <v>1171200</v>
      </c>
      <c r="H76" s="20" t="n">
        <v>292800</v>
      </c>
      <c r="I76" s="32" t="n">
        <f aca="false">H76/G76*100</f>
        <v>25</v>
      </c>
    </row>
    <row r="77" customFormat="false" ht="33.8" hidden="false" customHeight="false" outlineLevel="0" collapsed="false">
      <c r="A77" s="24" t="s">
        <v>54</v>
      </c>
      <c r="B77" s="31" t="n">
        <f aca="false">B76/G76*100</f>
        <v>100</v>
      </c>
      <c r="C77" s="31" t="n">
        <f aca="false">C76/H76*100</f>
        <v>117.599726775956</v>
      </c>
      <c r="D77" s="16" t="s">
        <v>15</v>
      </c>
      <c r="F77" s="27" t="s">
        <v>54</v>
      </c>
      <c r="G77" s="32" t="n">
        <f aca="false">G76/879150*100</f>
        <v>133.219587101177</v>
      </c>
      <c r="H77" s="33" t="n">
        <f aca="false">H76/219788*100</f>
        <v>133.219284037345</v>
      </c>
      <c r="I77" s="19" t="s">
        <v>15</v>
      </c>
    </row>
    <row r="78" customFormat="false" ht="18.9" hidden="false" customHeight="true" outlineLevel="0" collapsed="false">
      <c r="A78" s="22" t="s">
        <v>55</v>
      </c>
      <c r="B78" s="22"/>
      <c r="C78" s="22"/>
      <c r="D78" s="22"/>
      <c r="F78" s="23" t="s">
        <v>55</v>
      </c>
      <c r="G78" s="23"/>
      <c r="H78" s="23"/>
      <c r="I78" s="23"/>
    </row>
    <row r="79" customFormat="false" ht="54.75" hidden="false" customHeight="true" outlineLevel="0" collapsed="false">
      <c r="A79" s="24" t="s">
        <v>56</v>
      </c>
      <c r="B79" s="16" t="n">
        <v>395</v>
      </c>
      <c r="C79" s="16" t="n">
        <v>100.3</v>
      </c>
      <c r="D79" s="31" t="n">
        <f aca="false">C79/B79*100</f>
        <v>25.3924050632911</v>
      </c>
      <c r="F79" s="27" t="s">
        <v>56</v>
      </c>
      <c r="G79" s="19" t="n">
        <v>395</v>
      </c>
      <c r="H79" s="20" t="n">
        <v>100.3</v>
      </c>
      <c r="I79" s="32" t="n">
        <f aca="false">H79/G79*100</f>
        <v>25.3924050632911</v>
      </c>
    </row>
    <row r="80" customFormat="false" ht="33.8" hidden="false" customHeight="false" outlineLevel="0" collapsed="false">
      <c r="A80" s="24" t="s">
        <v>51</v>
      </c>
      <c r="B80" s="31" t="n">
        <f aca="false">B79/G79*100</f>
        <v>100</v>
      </c>
      <c r="C80" s="31" t="n">
        <f aca="false">C79/H79*100</f>
        <v>100</v>
      </c>
      <c r="D80" s="16" t="s">
        <v>15</v>
      </c>
      <c r="F80" s="27" t="s">
        <v>51</v>
      </c>
      <c r="G80" s="32" t="n">
        <v>0</v>
      </c>
      <c r="H80" s="33" t="n">
        <v>0</v>
      </c>
      <c r="I80" s="19" t="s">
        <v>15</v>
      </c>
    </row>
    <row r="81" customFormat="false" ht="53.25" hidden="false" customHeight="true" outlineLevel="0" collapsed="false">
      <c r="A81" s="24" t="s">
        <v>57</v>
      </c>
      <c r="B81" s="16" t="n">
        <v>19.7</v>
      </c>
      <c r="C81" s="16" t="n">
        <v>4.73</v>
      </c>
      <c r="D81" s="31" t="n">
        <f aca="false">C81/B81*100</f>
        <v>24.010152284264</v>
      </c>
      <c r="F81" s="27" t="s">
        <v>57</v>
      </c>
      <c r="G81" s="19" t="n">
        <v>19.7</v>
      </c>
      <c r="H81" s="20" t="n">
        <v>4.73</v>
      </c>
      <c r="I81" s="32" t="n">
        <f aca="false">H81/G81*100</f>
        <v>24.010152284264</v>
      </c>
    </row>
    <row r="82" customFormat="false" ht="44.25" hidden="false" customHeight="true" outlineLevel="0" collapsed="false">
      <c r="A82" s="24" t="s">
        <v>51</v>
      </c>
      <c r="B82" s="31" t="n">
        <f aca="false">B81/G81*100</f>
        <v>100</v>
      </c>
      <c r="C82" s="31" t="n">
        <f aca="false">C81/H81*100</f>
        <v>100</v>
      </c>
      <c r="D82" s="16" t="s">
        <v>15</v>
      </c>
      <c r="F82" s="27" t="s">
        <v>51</v>
      </c>
      <c r="G82" s="32" t="n">
        <v>0</v>
      </c>
      <c r="H82" s="33" t="n">
        <v>0</v>
      </c>
      <c r="I82" s="19" t="s">
        <v>15</v>
      </c>
    </row>
    <row r="83" customFormat="false" ht="55.5" hidden="false" customHeight="true" outlineLevel="0" collapsed="false">
      <c r="A83" s="24" t="s">
        <v>58</v>
      </c>
      <c r="B83" s="16" t="n">
        <v>38.4</v>
      </c>
      <c r="C83" s="16" t="n">
        <v>9.6</v>
      </c>
      <c r="D83" s="31" t="n">
        <f aca="false">C83/B83*100</f>
        <v>25</v>
      </c>
      <c r="F83" s="27" t="s">
        <v>58</v>
      </c>
      <c r="G83" s="19" t="n">
        <v>38.4</v>
      </c>
      <c r="H83" s="20" t="n">
        <v>9.6</v>
      </c>
      <c r="I83" s="32" t="n">
        <f aca="false">H83/G83*100</f>
        <v>25</v>
      </c>
    </row>
    <row r="84" customFormat="false" ht="33.8" hidden="false" customHeight="false" outlineLevel="0" collapsed="false">
      <c r="A84" s="24" t="s">
        <v>51</v>
      </c>
      <c r="B84" s="31" t="n">
        <f aca="false">B83/G83*100</f>
        <v>100</v>
      </c>
      <c r="C84" s="31" t="n">
        <f aca="false">C83/H83*100</f>
        <v>100</v>
      </c>
      <c r="D84" s="16" t="s">
        <v>15</v>
      </c>
      <c r="F84" s="27" t="s">
        <v>51</v>
      </c>
      <c r="G84" s="32" t="n">
        <f aca="false">G83/37896*100</f>
        <v>0.101329955668144</v>
      </c>
      <c r="H84" s="33" t="n">
        <f aca="false">H83/9474*100</f>
        <v>0.101329955668144</v>
      </c>
      <c r="I84" s="19" t="s">
        <v>15</v>
      </c>
    </row>
    <row r="85" customFormat="false" ht="37.5" hidden="false" customHeight="true" outlineLevel="0" collapsed="false">
      <c r="A85" s="22" t="s">
        <v>59</v>
      </c>
      <c r="B85" s="22"/>
      <c r="C85" s="22"/>
      <c r="D85" s="22"/>
      <c r="F85" s="23" t="s">
        <v>59</v>
      </c>
      <c r="G85" s="23"/>
      <c r="H85" s="23"/>
      <c r="I85" s="23"/>
    </row>
    <row r="86" customFormat="false" ht="49.75" hidden="false" customHeight="false" outlineLevel="0" collapsed="false">
      <c r="A86" s="24" t="s">
        <v>60</v>
      </c>
      <c r="B86" s="16" t="n">
        <v>39</v>
      </c>
      <c r="C86" s="16" t="n">
        <v>35</v>
      </c>
      <c r="D86" s="72" t="n">
        <f aca="false">C86/B86*100</f>
        <v>89.7435897435897</v>
      </c>
      <c r="F86" s="27" t="s">
        <v>60</v>
      </c>
      <c r="G86" s="19" t="n">
        <v>39</v>
      </c>
      <c r="H86" s="20" t="n">
        <v>35</v>
      </c>
      <c r="I86" s="32" t="n">
        <f aca="false">H86/G86*100</f>
        <v>89.7435897435897</v>
      </c>
    </row>
    <row r="87" customFormat="false" ht="126" hidden="false" customHeight="true" outlineLevel="0" collapsed="false">
      <c r="A87" s="43" t="s">
        <v>61</v>
      </c>
      <c r="B87" s="44" t="n">
        <v>29.4</v>
      </c>
      <c r="C87" s="73" t="n">
        <v>30.9</v>
      </c>
      <c r="D87" s="74" t="s">
        <v>62</v>
      </c>
      <c r="F87" s="46" t="s">
        <v>61</v>
      </c>
      <c r="G87" s="47" t="n">
        <v>29.4</v>
      </c>
      <c r="H87" s="48" t="n">
        <v>29.8</v>
      </c>
      <c r="I87" s="75" t="s">
        <v>62</v>
      </c>
    </row>
    <row r="88" customFormat="false" ht="19.5" hidden="true" customHeight="true" outlineLevel="0" collapsed="false">
      <c r="A88" s="43"/>
      <c r="B88" s="44"/>
      <c r="C88" s="44"/>
      <c r="D88" s="62"/>
      <c r="F88" s="46"/>
      <c r="G88" s="47"/>
      <c r="H88" s="48"/>
      <c r="I88" s="63"/>
    </row>
    <row r="89" customFormat="false" ht="19.5" hidden="true" customHeight="true" outlineLevel="0" collapsed="false">
      <c r="A89" s="43"/>
      <c r="B89" s="44"/>
      <c r="C89" s="44"/>
      <c r="D89" s="17" t="n">
        <v>103.9</v>
      </c>
      <c r="F89" s="46"/>
      <c r="G89" s="47"/>
      <c r="H89" s="48"/>
      <c r="I89" s="21" t="n">
        <v>103.9</v>
      </c>
    </row>
    <row r="90" customFormat="false" ht="128.25" hidden="false" customHeight="true" outlineLevel="0" collapsed="false">
      <c r="A90" s="43" t="s">
        <v>63</v>
      </c>
      <c r="B90" s="44" t="n">
        <v>20000</v>
      </c>
      <c r="C90" s="44" t="n">
        <v>0</v>
      </c>
      <c r="D90" s="45"/>
      <c r="F90" s="46" t="s">
        <v>63</v>
      </c>
      <c r="G90" s="47"/>
      <c r="H90" s="48"/>
      <c r="I90" s="49"/>
    </row>
    <row r="91" customFormat="false" ht="19.5" hidden="true" customHeight="true" outlineLevel="0" collapsed="false">
      <c r="A91" s="43"/>
      <c r="B91" s="44"/>
      <c r="C91" s="44"/>
      <c r="D91" s="16" t="n">
        <v>5.7</v>
      </c>
      <c r="F91" s="46"/>
      <c r="G91" s="47"/>
      <c r="H91" s="48"/>
      <c r="I91" s="19" t="n">
        <v>5.7</v>
      </c>
    </row>
    <row r="92" customFormat="false" ht="18.9" hidden="false" customHeight="true" outlineLevel="0" collapsed="false">
      <c r="A92" s="22" t="s">
        <v>64</v>
      </c>
      <c r="B92" s="22"/>
      <c r="C92" s="22"/>
      <c r="D92" s="22"/>
      <c r="F92" s="23" t="s">
        <v>64</v>
      </c>
      <c r="G92" s="23"/>
      <c r="H92" s="23"/>
      <c r="I92" s="23"/>
    </row>
    <row r="93" customFormat="false" ht="17.9" hidden="false" customHeight="false" outlineLevel="0" collapsed="false">
      <c r="A93" s="24" t="s">
        <v>65</v>
      </c>
      <c r="B93" s="16" t="n">
        <v>450432</v>
      </c>
      <c r="C93" s="16" t="n">
        <v>65074</v>
      </c>
      <c r="D93" s="31" t="n">
        <f aca="false">C93/B93*100</f>
        <v>14.447019749929</v>
      </c>
      <c r="F93" s="27" t="s">
        <v>65</v>
      </c>
      <c r="G93" s="19" t="n">
        <v>450432</v>
      </c>
      <c r="H93" s="20" t="n">
        <v>259074</v>
      </c>
      <c r="I93" s="32" t="n">
        <f aca="false">H93/G93*100</f>
        <v>57.516783887468</v>
      </c>
    </row>
    <row r="94" customFormat="false" ht="17.9" hidden="false" customHeight="false" outlineLevel="0" collapsed="false">
      <c r="A94" s="24" t="s">
        <v>66</v>
      </c>
      <c r="B94" s="31" t="n">
        <f aca="false">B93/G93*100</f>
        <v>100</v>
      </c>
      <c r="C94" s="31" t="n">
        <f aca="false">C93/H93*100</f>
        <v>25.1179199765318</v>
      </c>
      <c r="D94" s="17" t="s">
        <v>15</v>
      </c>
      <c r="F94" s="27" t="s">
        <v>66</v>
      </c>
      <c r="G94" s="32" t="n">
        <f aca="false">G93/880123*100</f>
        <v>51.1783012147166</v>
      </c>
      <c r="H94" s="33" t="n">
        <f aca="false">H93/220030*100</f>
        <v>117.744852974594</v>
      </c>
      <c r="I94" s="21" t="s">
        <v>15</v>
      </c>
    </row>
    <row r="95" customFormat="false" ht="33.8" hidden="false" customHeight="false" outlineLevel="0" collapsed="false">
      <c r="A95" s="24" t="s">
        <v>67</v>
      </c>
      <c r="B95" s="16" t="n">
        <v>450432</v>
      </c>
      <c r="C95" s="16" t="n">
        <v>65074</v>
      </c>
      <c r="D95" s="31" t="n">
        <f aca="false">C95/B95*100</f>
        <v>14.447019749929</v>
      </c>
      <c r="F95" s="27" t="s">
        <v>67</v>
      </c>
      <c r="G95" s="19" t="n">
        <v>450432</v>
      </c>
      <c r="H95" s="20" t="n">
        <v>259074</v>
      </c>
      <c r="I95" s="32" t="n">
        <f aca="false">H95/G95*100</f>
        <v>57.516783887468</v>
      </c>
    </row>
    <row r="96" customFormat="false" ht="17.9" hidden="false" customHeight="false" outlineLevel="0" collapsed="false">
      <c r="A96" s="24" t="s">
        <v>66</v>
      </c>
      <c r="B96" s="31" t="n">
        <f aca="false">B95/G95*100</f>
        <v>100</v>
      </c>
      <c r="C96" s="31" t="n">
        <f aca="false">C95/H95*100</f>
        <v>25.1179199765318</v>
      </c>
      <c r="D96" s="17" t="s">
        <v>15</v>
      </c>
      <c r="F96" s="27" t="s">
        <v>66</v>
      </c>
      <c r="G96" s="32" t="n">
        <f aca="false">G95/880123*100</f>
        <v>51.1783012147166</v>
      </c>
      <c r="H96" s="33" t="n">
        <f aca="false">H95/220030*100</f>
        <v>117.744852974594</v>
      </c>
      <c r="I96" s="21" t="s">
        <v>15</v>
      </c>
    </row>
    <row r="97" customFormat="false" ht="33.8" hidden="false" customHeight="false" outlineLevel="0" collapsed="false">
      <c r="A97" s="24" t="s">
        <v>68</v>
      </c>
      <c r="B97" s="16"/>
      <c r="C97" s="16"/>
      <c r="D97" s="16"/>
      <c r="F97" s="27" t="s">
        <v>68</v>
      </c>
      <c r="G97" s="19"/>
      <c r="H97" s="20"/>
      <c r="I97" s="19"/>
    </row>
    <row r="98" customFormat="false" ht="17.9" hidden="false" customHeight="false" outlineLevel="0" collapsed="false">
      <c r="A98" s="24" t="s">
        <v>66</v>
      </c>
      <c r="B98" s="16"/>
      <c r="C98" s="16"/>
      <c r="D98" s="17" t="s">
        <v>15</v>
      </c>
      <c r="F98" s="27" t="s">
        <v>66</v>
      </c>
      <c r="G98" s="19"/>
      <c r="H98" s="20"/>
      <c r="I98" s="21" t="s">
        <v>15</v>
      </c>
    </row>
    <row r="99" customFormat="false" ht="18.9" hidden="false" customHeight="true" outlineLevel="0" collapsed="false">
      <c r="A99" s="22" t="s">
        <v>69</v>
      </c>
      <c r="B99" s="22"/>
      <c r="C99" s="22"/>
      <c r="D99" s="22"/>
      <c r="F99" s="23" t="s">
        <v>69</v>
      </c>
      <c r="G99" s="23"/>
      <c r="H99" s="23"/>
      <c r="I99" s="23"/>
    </row>
    <row r="100" customFormat="false" ht="33.8" hidden="false" customHeight="false" outlineLevel="0" collapsed="false">
      <c r="A100" s="24" t="s">
        <v>70</v>
      </c>
      <c r="B100" s="16" t="n">
        <v>11.79</v>
      </c>
      <c r="C100" s="16" t="n">
        <v>11.73</v>
      </c>
      <c r="D100" s="31" t="n">
        <f aca="false">C100/B100*100</f>
        <v>99.4910941475827</v>
      </c>
      <c r="F100" s="27" t="s">
        <v>70</v>
      </c>
      <c r="G100" s="19" t="n">
        <v>11.79</v>
      </c>
      <c r="H100" s="20" t="n">
        <v>11.73</v>
      </c>
      <c r="I100" s="32" t="n">
        <f aca="false">H100/G100*100</f>
        <v>99.4910941475827</v>
      </c>
    </row>
    <row r="101" customFormat="false" ht="17.9" hidden="false" customHeight="false" outlineLevel="0" collapsed="false">
      <c r="A101" s="24" t="s">
        <v>66</v>
      </c>
      <c r="B101" s="31" t="n">
        <f aca="false">B100/G100*100</f>
        <v>100</v>
      </c>
      <c r="C101" s="31" t="n">
        <f aca="false">C100/H100*100</f>
        <v>100</v>
      </c>
      <c r="D101" s="17" t="s">
        <v>15</v>
      </c>
      <c r="F101" s="27" t="s">
        <v>66</v>
      </c>
      <c r="G101" s="32" t="n">
        <f aca="false">G100/11.79*100</f>
        <v>100</v>
      </c>
      <c r="H101" s="33" t="n">
        <f aca="false">H100/11.73*100</f>
        <v>100</v>
      </c>
      <c r="I101" s="21" t="s">
        <v>15</v>
      </c>
    </row>
    <row r="102" customFormat="false" ht="17.9" hidden="false" customHeight="false" outlineLevel="0" collapsed="false">
      <c r="A102" s="24" t="s">
        <v>71</v>
      </c>
      <c r="B102" s="16" t="n">
        <v>6.1</v>
      </c>
      <c r="C102" s="16" t="n">
        <v>5.9</v>
      </c>
      <c r="D102" s="31" t="n">
        <f aca="false">C102/B102*100</f>
        <v>96.7213114754098</v>
      </c>
      <c r="F102" s="27" t="s">
        <v>71</v>
      </c>
      <c r="G102" s="19" t="n">
        <v>6.1</v>
      </c>
      <c r="H102" s="20" t="n">
        <v>5.9</v>
      </c>
      <c r="I102" s="32" t="n">
        <f aca="false">H102/G102*100</f>
        <v>96.7213114754098</v>
      </c>
    </row>
    <row r="103" customFormat="false" ht="17.9" hidden="false" customHeight="false" outlineLevel="0" collapsed="false">
      <c r="A103" s="24" t="s">
        <v>66</v>
      </c>
      <c r="B103" s="31" t="n">
        <f aca="false">B102/G102*100</f>
        <v>100</v>
      </c>
      <c r="C103" s="31" t="n">
        <f aca="false">C102/H102*100</f>
        <v>100</v>
      </c>
      <c r="D103" s="17" t="s">
        <v>15</v>
      </c>
      <c r="F103" s="27" t="s">
        <v>66</v>
      </c>
      <c r="G103" s="32" t="n">
        <f aca="false">G102/2.3*100</f>
        <v>265.217391304348</v>
      </c>
      <c r="H103" s="33" t="n">
        <f aca="false">H102/2.2*100</f>
        <v>268.181818181818</v>
      </c>
      <c r="I103" s="21" t="s">
        <v>15</v>
      </c>
    </row>
    <row r="104" customFormat="false" ht="41.25" hidden="false" customHeight="true" outlineLevel="0" collapsed="false">
      <c r="A104" s="76" t="s">
        <v>72</v>
      </c>
      <c r="B104" s="77" t="n">
        <v>9.5</v>
      </c>
      <c r="C104" s="77" t="n">
        <v>9.3</v>
      </c>
      <c r="D104" s="31" t="n">
        <f aca="false">C104/B104*100</f>
        <v>97.8947368421053</v>
      </c>
      <c r="F104" s="78" t="s">
        <v>72</v>
      </c>
      <c r="G104" s="60" t="n">
        <v>9.5</v>
      </c>
      <c r="H104" s="61" t="n">
        <v>9.3</v>
      </c>
      <c r="I104" s="32" t="n">
        <f aca="false">H104/G104*100</f>
        <v>97.8947368421053</v>
      </c>
    </row>
    <row r="105" customFormat="false" ht="33.75" hidden="false" customHeight="true" outlineLevel="0" collapsed="false">
      <c r="A105" s="79" t="s">
        <v>66</v>
      </c>
      <c r="B105" s="80" t="n">
        <f aca="false">B104/G104*100</f>
        <v>100</v>
      </c>
      <c r="C105" s="81" t="n">
        <f aca="false">C104/H104*100</f>
        <v>100</v>
      </c>
      <c r="D105" s="82" t="s">
        <v>15</v>
      </c>
      <c r="F105" s="83" t="s">
        <v>66</v>
      </c>
      <c r="G105" s="84" t="n">
        <f aca="false">G104/9.4*100</f>
        <v>101.063829787234</v>
      </c>
      <c r="H105" s="85" t="n">
        <f aca="false">H104/9.3*100</f>
        <v>100</v>
      </c>
      <c r="I105" s="86" t="s">
        <v>15</v>
      </c>
    </row>
    <row r="106" customFormat="false" ht="33.8" hidden="false" customHeight="false" outlineLevel="0" collapsed="false">
      <c r="A106" s="87" t="s">
        <v>73</v>
      </c>
      <c r="B106" s="16" t="n">
        <v>50</v>
      </c>
      <c r="C106" s="16" t="n">
        <v>39</v>
      </c>
      <c r="D106" s="31" t="n">
        <f aca="false">C106/B106*100</f>
        <v>78</v>
      </c>
      <c r="F106" s="88" t="s">
        <v>73</v>
      </c>
      <c r="G106" s="19" t="n">
        <v>50</v>
      </c>
      <c r="H106" s="20" t="n">
        <v>39</v>
      </c>
      <c r="I106" s="32" t="n">
        <f aca="false">H106/G106*100</f>
        <v>78</v>
      </c>
    </row>
    <row r="107" customFormat="false" ht="17.9" hidden="false" customHeight="false" outlineLevel="0" collapsed="false">
      <c r="A107" s="24" t="s">
        <v>66</v>
      </c>
      <c r="B107" s="80" t="n">
        <f aca="false">B106/G106*100</f>
        <v>100</v>
      </c>
      <c r="C107" s="81" t="n">
        <f aca="false">C106/H106*100</f>
        <v>100</v>
      </c>
      <c r="D107" s="16" t="s">
        <v>15</v>
      </c>
      <c r="F107" s="27" t="s">
        <v>66</v>
      </c>
      <c r="G107" s="84" t="n">
        <f aca="false">G106/52*100</f>
        <v>96.1538461538462</v>
      </c>
      <c r="H107" s="85" t="n">
        <f aca="false">H106/50*100</f>
        <v>78</v>
      </c>
      <c r="I107" s="19" t="s">
        <v>15</v>
      </c>
    </row>
    <row r="108" customFormat="false" ht="33.8" hidden="false" customHeight="false" outlineLevel="0" collapsed="false">
      <c r="A108" s="24" t="s">
        <v>74</v>
      </c>
      <c r="B108" s="16" t="n">
        <v>0.6</v>
      </c>
      <c r="C108" s="16" t="n">
        <v>0.6</v>
      </c>
      <c r="D108" s="16" t="s">
        <v>15</v>
      </c>
      <c r="F108" s="27" t="s">
        <v>74</v>
      </c>
      <c r="G108" s="19" t="n">
        <v>0.6</v>
      </c>
      <c r="H108" s="20" t="n">
        <v>0.6</v>
      </c>
      <c r="I108" s="19" t="s">
        <v>15</v>
      </c>
    </row>
    <row r="109" customFormat="false" ht="17.9" hidden="false" customHeight="false" outlineLevel="0" collapsed="false">
      <c r="A109" s="24" t="s">
        <v>75</v>
      </c>
      <c r="B109" s="89" t="n">
        <v>1010.4</v>
      </c>
      <c r="C109" s="25" t="n">
        <v>188.2</v>
      </c>
      <c r="D109" s="31" t="n">
        <f aca="false">C109/B109*100</f>
        <v>18.6262866191607</v>
      </c>
      <c r="F109" s="27" t="s">
        <v>75</v>
      </c>
      <c r="G109" s="28" t="n">
        <v>740.1</v>
      </c>
      <c r="H109" s="90" t="n">
        <v>191.2</v>
      </c>
      <c r="I109" s="32" t="n">
        <f aca="false">H109/G109*100</f>
        <v>25.8343467099041</v>
      </c>
    </row>
    <row r="110" customFormat="false" ht="17.9" hidden="false" customHeight="false" outlineLevel="0" collapsed="false">
      <c r="A110" s="24" t="s">
        <v>66</v>
      </c>
      <c r="B110" s="80" t="n">
        <f aca="false">B109/G109*100</f>
        <v>136.522091609242</v>
      </c>
      <c r="C110" s="81" t="n">
        <f aca="false">C109/H109*100</f>
        <v>98.4309623430962</v>
      </c>
      <c r="D110" s="17" t="s">
        <v>15</v>
      </c>
      <c r="F110" s="27" t="s">
        <v>66</v>
      </c>
      <c r="G110" s="84" t="n">
        <f aca="false">G109/710.2*100</f>
        <v>104.210081667136</v>
      </c>
      <c r="H110" s="85" t="n">
        <f aca="false">H109/181.2*100</f>
        <v>105.51876379691</v>
      </c>
      <c r="I110" s="21" t="s">
        <v>15</v>
      </c>
    </row>
    <row r="111" customFormat="false" ht="33.8" hidden="false" customHeight="false" outlineLevel="0" collapsed="false">
      <c r="A111" s="24" t="s">
        <v>76</v>
      </c>
      <c r="B111" s="89" t="n">
        <v>11.5</v>
      </c>
      <c r="C111" s="40" t="s">
        <v>77</v>
      </c>
      <c r="D111" s="31" t="n">
        <f aca="false">C111/B111*100</f>
        <v>100</v>
      </c>
      <c r="F111" s="27" t="s">
        <v>76</v>
      </c>
      <c r="G111" s="28" t="n">
        <v>11.5</v>
      </c>
      <c r="H111" s="91" t="n">
        <v>11</v>
      </c>
      <c r="I111" s="32" t="n">
        <f aca="false">H111/G111*100</f>
        <v>95.6521739130435</v>
      </c>
    </row>
    <row r="112" customFormat="false" ht="17.9" hidden="false" customHeight="false" outlineLevel="0" collapsed="false">
      <c r="A112" s="24" t="s">
        <v>66</v>
      </c>
      <c r="B112" s="80" t="n">
        <f aca="false">B111/G111*100</f>
        <v>100</v>
      </c>
      <c r="C112" s="81" t="n">
        <f aca="false">C111/H111*100</f>
        <v>104.545454545455</v>
      </c>
      <c r="D112" s="17" t="s">
        <v>15</v>
      </c>
      <c r="F112" s="27" t="s">
        <v>66</v>
      </c>
      <c r="G112" s="84" t="n">
        <f aca="false">G111/11*100</f>
        <v>104.545454545455</v>
      </c>
      <c r="H112" s="85" t="n">
        <f aca="false">H111/11*100</f>
        <v>100</v>
      </c>
      <c r="I112" s="21" t="s">
        <v>15</v>
      </c>
    </row>
    <row r="113" customFormat="false" ht="33.8" hidden="false" customHeight="false" outlineLevel="0" collapsed="false">
      <c r="A113" s="24" t="s">
        <v>78</v>
      </c>
      <c r="B113" s="16" t="n">
        <v>5.6</v>
      </c>
      <c r="C113" s="16" t="n">
        <v>4.3</v>
      </c>
      <c r="D113" s="16" t="s">
        <v>15</v>
      </c>
      <c r="F113" s="27" t="s">
        <v>78</v>
      </c>
      <c r="G113" s="19" t="n">
        <v>5.6</v>
      </c>
      <c r="H113" s="20" t="n">
        <v>4.3</v>
      </c>
      <c r="I113" s="19" t="s">
        <v>15</v>
      </c>
    </row>
    <row r="114" customFormat="false" ht="37.5" hidden="false" customHeight="true" outlineLevel="0" collapsed="false">
      <c r="A114" s="22" t="s">
        <v>79</v>
      </c>
      <c r="B114" s="22"/>
      <c r="C114" s="22"/>
      <c r="D114" s="22"/>
      <c r="F114" s="23" t="s">
        <v>79</v>
      </c>
      <c r="G114" s="23"/>
      <c r="H114" s="23"/>
      <c r="I114" s="23"/>
    </row>
    <row r="115" customFormat="false" ht="33.8" hidden="false" customHeight="false" outlineLevel="0" collapsed="false">
      <c r="A115" s="24" t="s">
        <v>80</v>
      </c>
      <c r="B115" s="92" t="n">
        <v>375</v>
      </c>
      <c r="C115" s="93" t="n">
        <v>0</v>
      </c>
      <c r="D115" s="31" t="n">
        <f aca="false">C115/B115*100</f>
        <v>0</v>
      </c>
      <c r="F115" s="27" t="s">
        <v>80</v>
      </c>
      <c r="G115" s="94" t="n">
        <v>375</v>
      </c>
      <c r="H115" s="95" t="n">
        <v>420</v>
      </c>
      <c r="I115" s="96" t="n">
        <f aca="false">H115/G115*100</f>
        <v>112</v>
      </c>
    </row>
    <row r="116" customFormat="false" ht="33.8" hidden="false" customHeight="false" outlineLevel="0" collapsed="false">
      <c r="A116" s="24" t="s">
        <v>81</v>
      </c>
      <c r="B116" s="38" t="n">
        <v>3.9</v>
      </c>
      <c r="C116" s="16" t="n">
        <v>1.3</v>
      </c>
      <c r="D116" s="31" t="n">
        <f aca="false">C116/B116*100</f>
        <v>33.3333333333333</v>
      </c>
      <c r="F116" s="27" t="s">
        <v>81</v>
      </c>
      <c r="G116" s="39" t="n">
        <v>3.9</v>
      </c>
      <c r="H116" s="97" t="n">
        <v>0.6</v>
      </c>
      <c r="I116" s="96" t="n">
        <f aca="false">H116/G116*100</f>
        <v>15.3846153846154</v>
      </c>
    </row>
    <row r="117" customFormat="false" ht="17.9" hidden="false" customHeight="false" outlineLevel="0" collapsed="false">
      <c r="A117" s="24" t="s">
        <v>14</v>
      </c>
      <c r="B117" s="80" t="n">
        <f aca="false">B116/G116*100</f>
        <v>100</v>
      </c>
      <c r="C117" s="81" t="n">
        <f aca="false">C116/H116*100</f>
        <v>216.666666666667</v>
      </c>
      <c r="D117" s="17" t="s">
        <v>15</v>
      </c>
      <c r="F117" s="27" t="s">
        <v>14</v>
      </c>
      <c r="G117" s="84" t="n">
        <f aca="false">G116/3.9*100</f>
        <v>100</v>
      </c>
      <c r="H117" s="85" t="n">
        <f aca="false">H116/0.6*100</f>
        <v>100</v>
      </c>
      <c r="I117" s="21" t="s">
        <v>15</v>
      </c>
    </row>
    <row r="118" customFormat="false" ht="18.75" hidden="false" customHeight="false" outlineLevel="0" collapsed="false">
      <c r="A118" s="98"/>
      <c r="F118" s="99"/>
      <c r="G118" s="100"/>
      <c r="H118" s="101"/>
      <c r="I118" s="100"/>
    </row>
  </sheetData>
  <mergeCells count="54">
    <mergeCell ref="A1:D1"/>
    <mergeCell ref="F1:I1"/>
    <mergeCell ref="A2:D2"/>
    <mergeCell ref="F2:I2"/>
    <mergeCell ref="A3:D3"/>
    <mergeCell ref="F3:I3"/>
    <mergeCell ref="B4:D4"/>
    <mergeCell ref="G4:I4"/>
    <mergeCell ref="A6:D6"/>
    <mergeCell ref="F6:I6"/>
    <mergeCell ref="A11:D11"/>
    <mergeCell ref="F11:I11"/>
    <mergeCell ref="A20:D20"/>
    <mergeCell ref="F20:I20"/>
    <mergeCell ref="A57:A58"/>
    <mergeCell ref="B57:B58"/>
    <mergeCell ref="C57:C58"/>
    <mergeCell ref="F57:F58"/>
    <mergeCell ref="G57:G58"/>
    <mergeCell ref="H57:H58"/>
    <mergeCell ref="A69:D69"/>
    <mergeCell ref="F69:I69"/>
    <mergeCell ref="A70:A72"/>
    <mergeCell ref="B70:B72"/>
    <mergeCell ref="C70:C72"/>
    <mergeCell ref="F70:F72"/>
    <mergeCell ref="G70:G72"/>
    <mergeCell ref="H70:H72"/>
    <mergeCell ref="A74:D74"/>
    <mergeCell ref="F74:I74"/>
    <mergeCell ref="A75:D75"/>
    <mergeCell ref="F75:I75"/>
    <mergeCell ref="A78:D78"/>
    <mergeCell ref="F78:I78"/>
    <mergeCell ref="A85:D85"/>
    <mergeCell ref="F85:I85"/>
    <mergeCell ref="A87:A89"/>
    <mergeCell ref="B87:B89"/>
    <mergeCell ref="C87:C89"/>
    <mergeCell ref="F87:F89"/>
    <mergeCell ref="G87:G89"/>
    <mergeCell ref="H87:H89"/>
    <mergeCell ref="A90:A91"/>
    <mergeCell ref="B90:B91"/>
    <mergeCell ref="C90:C91"/>
    <mergeCell ref="F90:F91"/>
    <mergeCell ref="G90:G91"/>
    <mergeCell ref="H90:H91"/>
    <mergeCell ref="A92:D92"/>
    <mergeCell ref="F92:I92"/>
    <mergeCell ref="A99:D99"/>
    <mergeCell ref="F99:I99"/>
    <mergeCell ref="A114:D114"/>
    <mergeCell ref="F114:I114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:D117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:D117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540</TotalTime>
  <Application>LibreOffice/4.3.5.2$Windows_x86 LibreOffice_project/3a87456aaa6a95c63eea1c1b3201acedf0751bd5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language>ru-RU</dc:language>
  <cp:lastPrinted>2015-05-06T17:24:15Z</cp:lastPrinted>
  <dcterms:modified xsi:type="dcterms:W3CDTF">2015-05-06T17:24:46Z</dcterms:modified>
  <cp:revision>1</cp:revision>
</cp:coreProperties>
</file>