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30" i="1"/>
  <c r="I32"/>
  <c r="C73" l="1"/>
  <c r="H117"/>
  <c r="H112"/>
  <c r="H110"/>
  <c r="H107"/>
  <c r="H105"/>
  <c r="H103"/>
  <c r="H101"/>
  <c r="H96"/>
  <c r="H94"/>
  <c r="H84"/>
  <c r="H82"/>
  <c r="H80"/>
  <c r="H77"/>
  <c r="H73"/>
  <c r="H68"/>
  <c r="H66"/>
  <c r="H62"/>
  <c r="H61"/>
  <c r="H59"/>
  <c r="H56"/>
  <c r="H54"/>
  <c r="H52"/>
  <c r="H50"/>
  <c r="H46"/>
  <c r="H42"/>
  <c r="H43"/>
  <c r="H39"/>
  <c r="H37"/>
  <c r="H35"/>
  <c r="H33"/>
  <c r="H31"/>
  <c r="H27"/>
  <c r="H25"/>
  <c r="H22"/>
  <c r="H19"/>
  <c r="H17"/>
  <c r="H15"/>
  <c r="H13"/>
  <c r="H10"/>
  <c r="H8"/>
  <c r="I7"/>
  <c r="I9"/>
  <c r="I12"/>
  <c r="I14"/>
  <c r="I16"/>
  <c r="I18"/>
  <c r="I21"/>
  <c r="I24"/>
  <c r="I26"/>
  <c r="G29"/>
  <c r="I34"/>
  <c r="G35"/>
  <c r="I36"/>
  <c r="I38"/>
  <c r="I40"/>
  <c r="G42"/>
  <c r="I42"/>
  <c r="I45"/>
  <c r="G48"/>
  <c r="I49"/>
  <c r="I51"/>
  <c r="I53"/>
  <c r="I54"/>
  <c r="I55"/>
  <c r="I58"/>
  <c r="I59"/>
  <c r="I60"/>
  <c r="G62"/>
  <c r="I62"/>
  <c r="I65"/>
  <c r="I67"/>
  <c r="I70"/>
  <c r="I76"/>
  <c r="I79"/>
  <c r="I81"/>
  <c r="I83"/>
  <c r="I86"/>
  <c r="I93"/>
  <c r="I95"/>
  <c r="G97"/>
  <c r="I100"/>
  <c r="I102"/>
  <c r="I104"/>
  <c r="I106"/>
  <c r="I109"/>
  <c r="I111"/>
  <c r="I115"/>
  <c r="I116"/>
  <c r="D113" l="1"/>
  <c r="D21" l="1"/>
  <c r="D70" l="1"/>
  <c r="C42"/>
  <c r="D40"/>
  <c r="C39"/>
  <c r="C35"/>
  <c r="D32"/>
  <c r="D30"/>
  <c r="C27"/>
  <c r="C25"/>
  <c r="C117"/>
  <c r="B117"/>
  <c r="D116"/>
  <c r="D115"/>
  <c r="C112"/>
  <c r="B112"/>
  <c r="D111"/>
  <c r="C110"/>
  <c r="B110"/>
  <c r="D109"/>
  <c r="C107"/>
  <c r="B107"/>
  <c r="D106"/>
  <c r="C105"/>
  <c r="B105"/>
  <c r="D104"/>
  <c r="C103"/>
  <c r="B103"/>
  <c r="D102"/>
  <c r="C101"/>
  <c r="B101"/>
  <c r="D100"/>
  <c r="C96"/>
  <c r="B96"/>
  <c r="D95"/>
  <c r="C94"/>
  <c r="B94"/>
  <c r="D93"/>
  <c r="C84"/>
  <c r="B84"/>
  <c r="D83"/>
  <c r="C82"/>
  <c r="B82"/>
  <c r="D81"/>
  <c r="C80"/>
  <c r="B80"/>
  <c r="D79"/>
  <c r="C77"/>
  <c r="B77"/>
  <c r="D76"/>
  <c r="B73"/>
  <c r="D62"/>
  <c r="B62"/>
  <c r="C68"/>
  <c r="B68"/>
  <c r="D67"/>
  <c r="C66"/>
  <c r="B66"/>
  <c r="D65"/>
  <c r="C61"/>
  <c r="B61"/>
  <c r="D60"/>
  <c r="D58"/>
  <c r="C56"/>
  <c r="B56"/>
  <c r="D55"/>
  <c r="C54"/>
  <c r="B54"/>
  <c r="D53"/>
  <c r="C52"/>
  <c r="B52"/>
  <c r="D51"/>
  <c r="C50"/>
  <c r="B50"/>
  <c r="D49"/>
  <c r="C46"/>
  <c r="B46"/>
  <c r="D45"/>
  <c r="C43"/>
  <c r="B42"/>
  <c r="B43" s="1"/>
  <c r="D42" l="1"/>
  <c r="B39" l="1"/>
  <c r="B37"/>
  <c r="B35"/>
  <c r="B33"/>
  <c r="B31"/>
  <c r="B27"/>
  <c r="B25"/>
  <c r="C22"/>
  <c r="B22"/>
  <c r="C19"/>
  <c r="B19"/>
  <c r="C17"/>
  <c r="B17"/>
  <c r="C15"/>
  <c r="B15"/>
  <c r="C13"/>
  <c r="B13"/>
  <c r="C10"/>
  <c r="C8"/>
  <c r="B8"/>
  <c r="D7" l="1"/>
  <c r="D9"/>
  <c r="D12"/>
  <c r="D14"/>
  <c r="D16"/>
  <c r="D18"/>
  <c r="D24"/>
  <c r="D26"/>
  <c r="D34"/>
  <c r="D36"/>
  <c r="D38"/>
</calcChain>
</file>

<file path=xl/sharedStrings.xml><?xml version="1.0" encoding="utf-8"?>
<sst xmlns="http://schemas.openxmlformats.org/spreadsheetml/2006/main" count="290" uniqueCount="85">
  <si>
    <t>Информация</t>
  </si>
  <si>
    <t xml:space="preserve">Показатель, </t>
  </si>
  <si>
    <t>2014 год</t>
  </si>
  <si>
    <t>единица измерения</t>
  </si>
  <si>
    <t>план</t>
  </si>
  <si>
    <t>отчет</t>
  </si>
  <si>
    <t>% выполнения</t>
  </si>
  <si>
    <t>Промышленная деятельность</t>
  </si>
  <si>
    <t xml:space="preserve">   в % к предыдущему году</t>
  </si>
  <si>
    <t>х</t>
  </si>
  <si>
    <t>Производство основных видов продукции</t>
  </si>
  <si>
    <t>Кирпич  млн.штук усл.кирп.</t>
  </si>
  <si>
    <t>Сельское хозяйство</t>
  </si>
  <si>
    <t>Объем сельскохозяйственной продукции во всех категориях хозяйств, тыс.руб.</t>
  </si>
  <si>
    <t xml:space="preserve">   в % к предыдущему году (ИФО,%)</t>
  </si>
  <si>
    <t>Производство основных видов сельскохозяйственной продукции:</t>
  </si>
  <si>
    <t xml:space="preserve"> Зерно ( в весе после доработки)тыс.тонн </t>
  </si>
  <si>
    <t>Кукуруза, тыс.тонн</t>
  </si>
  <si>
    <t>Сахарная свекла, тыс.тонн</t>
  </si>
  <si>
    <t>Подсолнечник, тыс.тонн</t>
  </si>
  <si>
    <t>Соя, тыс.тонн</t>
  </si>
  <si>
    <t>Картофель,тыс.тонн</t>
  </si>
  <si>
    <t>Овощи, тыс.тонн</t>
  </si>
  <si>
    <t>Плоды и ягоды- всего, тыс.тонн</t>
  </si>
  <si>
    <t>Скот и птица (в живом весе), тыс.тонн</t>
  </si>
  <si>
    <t>из них:</t>
  </si>
  <si>
    <t>в сельскохозяйственных организациях, тыс.тонн</t>
  </si>
  <si>
    <t>в крестьянских (фермерских) хозяйствах</t>
  </si>
  <si>
    <t>в личных подсобных хозяйствах</t>
  </si>
  <si>
    <t>Молоко, тыс.тонн</t>
  </si>
  <si>
    <t>Яйца, млн.штук</t>
  </si>
  <si>
    <t>Численность поголовья крупного рогатого скота на конец года во всех категориях хозяйств, голов</t>
  </si>
  <si>
    <t>из общего поголовья крупного рогатого скота- коровы, голов</t>
  </si>
  <si>
    <t>Численность поголовья свиней, овец и коз на конец года во всех категориях хозяйств, голов:</t>
  </si>
  <si>
    <t>свиньи</t>
  </si>
  <si>
    <t>овцы и козы</t>
  </si>
  <si>
    <t>Численность поголовья птицы, тыс.голов</t>
  </si>
  <si>
    <t>Инвестиции</t>
  </si>
  <si>
    <t>в % к предыдущему году в сопоставимых ценах</t>
  </si>
  <si>
    <t>Транспортный комплекс</t>
  </si>
  <si>
    <t>Объем услуг крупных и средних предприятий транспорта – всего, тыс.руб.</t>
  </si>
  <si>
    <t>в % к предыдущему году в действующих ценах</t>
  </si>
  <si>
    <t>Рынки товаров и услуг</t>
  </si>
  <si>
    <t>Оборот розничной торговли, тыс.руб. в ценах соответствующих лет</t>
  </si>
  <si>
    <t>Оборот общественного питания, тыс.руб. в ценах соответствующих лет</t>
  </si>
  <si>
    <t>Объем платных услуг населению, тыс.руб. в ценах соответствующих лет</t>
  </si>
  <si>
    <t>Малое предпринимательство</t>
  </si>
  <si>
    <t>Количество субъектов малого предпринимательства в расчете на 1000 человек населения, ед.</t>
  </si>
  <si>
    <t>Доля среднесписочной численности работников (без внешних совместителей) малых предприятий в среднесписочной численности работников (без внешних совместителей) всех предприятий и организаций, %</t>
  </si>
  <si>
    <t>Общий объем расходов муниципального бюджета (муниципальный район, городской округ) на развитие и поддержку малого предпринимательства в расчете на 1 малое предприятие (в рамках муниципальной целевой программы), руб.</t>
  </si>
  <si>
    <t>Финансы</t>
  </si>
  <si>
    <t>в % к предыдущему году</t>
  </si>
  <si>
    <t>Убытки по всем видам деятельности, млн.руб.</t>
  </si>
  <si>
    <t>Уровень жизни населения</t>
  </si>
  <si>
    <t>Среднегодовая численность постоянного населения (на конец года) – всего, тыс.чел.</t>
  </si>
  <si>
    <t>Численность занятых в экономике, тыс.чел.</t>
  </si>
  <si>
    <t>Численность экономически активного населения, тыс.чел.</t>
  </si>
  <si>
    <t>Численность зарегистрированных безработных, чел.</t>
  </si>
  <si>
    <t>Уровень регистрируемой безработицы, в % к экономически активному населению</t>
  </si>
  <si>
    <t>Фонд оплаты труда,тыс.руб.</t>
  </si>
  <si>
    <t>Номинальная начисленная среднемесячная заработная плата, тыс.руб.</t>
  </si>
  <si>
    <t xml:space="preserve">Среднемесячные доходы занятых в ЛПХ, тыс.руб.среднемесячная заработная плата, </t>
  </si>
  <si>
    <t>Социальная инфраструктура</t>
  </si>
  <si>
    <t>Количество мест в дошкольных образовательных учреждениях, чел.</t>
  </si>
  <si>
    <t>Ввод в эксплуатацию, тыс.кв.метров общей площади</t>
  </si>
  <si>
    <t>Виноград - всего, тыс.тонн</t>
  </si>
  <si>
    <t>2015 год</t>
  </si>
  <si>
    <t>11,5</t>
  </si>
  <si>
    <t>Прибыль (убыток) – сальдо, тыс.руб.</t>
  </si>
  <si>
    <t xml:space="preserve">«О ходе реализации индикативного плана социально-экономического развития Кавказского сельского поселения муниципального образования Кавказский район на 2014 год» </t>
  </si>
  <si>
    <t xml:space="preserve"> </t>
  </si>
  <si>
    <t>Объем инвестиций в основной капитал за счет всех источников финансирования, млн.рублей (по крупным и средним организациям), в ценах соответствующих лет</t>
  </si>
  <si>
    <t>Оборот общественного питания, млн.руб. в ценах соответствующих лет</t>
  </si>
  <si>
    <t>Объем платных услуг населению, млн.руб. в ценах соответствующих лет</t>
  </si>
  <si>
    <t>в том числе прибыль прибыльных предприятий, тыс.руб.</t>
  </si>
  <si>
    <t>Фонд оплаты труда,млн.руб.</t>
  </si>
  <si>
    <t xml:space="preserve"> Мука, тыс.тонн.</t>
  </si>
  <si>
    <t>Мясо,тыс.тонн</t>
  </si>
  <si>
    <t>Хлебобулочные изделия, тыс.тонн.</t>
  </si>
  <si>
    <t>Хлебобулочные изделия,тыс. тонн.</t>
  </si>
  <si>
    <t>Мясо, тыс.тонн</t>
  </si>
  <si>
    <t>Производство и распределение электроэнергии, газа и воды, млн.руб</t>
  </si>
  <si>
    <t>Обрабатывающие производства, млн.руб.</t>
  </si>
  <si>
    <t>x</t>
  </si>
  <si>
    <t xml:space="preserve">«О выполнении индикативного плана социально-экономического развития Кавказского сельского поселения муниципального образования Кавказский район за 2015 год» 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</si>
</sst>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3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3" fillId="0" borderId="7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justify" vertical="center" wrapText="1"/>
    </xf>
    <xf numFmtId="4" fontId="3" fillId="0" borderId="7" xfId="0" applyNumberFormat="1" applyFont="1" applyBorder="1" applyAlignment="1">
      <alignment horizontal="center" wrapText="1"/>
    </xf>
    <xf numFmtId="4" fontId="5" fillId="0" borderId="7" xfId="0" applyNumberFormat="1" applyFont="1" applyBorder="1" applyAlignment="1">
      <alignment horizontal="center" wrapText="1"/>
    </xf>
    <xf numFmtId="164" fontId="3" fillId="0" borderId="7" xfId="0" applyNumberFormat="1" applyFont="1" applyBorder="1" applyAlignment="1">
      <alignment horizontal="center" vertical="center" wrapText="1"/>
    </xf>
    <xf numFmtId="0" fontId="0" fillId="0" borderId="0" xfId="0" applyFont="1"/>
    <xf numFmtId="164" fontId="3" fillId="0" borderId="7" xfId="0" applyNumberFormat="1" applyFont="1" applyBorder="1" applyAlignment="1">
      <alignment horizontal="center" wrapText="1"/>
    </xf>
    <xf numFmtId="164" fontId="5" fillId="0" borderId="7" xfId="0" applyNumberFormat="1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2" borderId="6" xfId="0" applyFont="1" applyFill="1" applyBorder="1" applyAlignment="1">
      <alignment horizontal="justify" vertical="center" wrapText="1"/>
    </xf>
    <xf numFmtId="0" fontId="0" fillId="2" borderId="0" xfId="0" applyFill="1"/>
    <xf numFmtId="0" fontId="0" fillId="2" borderId="0" xfId="0" applyFont="1" applyFill="1"/>
    <xf numFmtId="0" fontId="6" fillId="0" borderId="7" xfId="0" applyFont="1" applyBorder="1" applyAlignment="1">
      <alignment horizontal="center" wrapText="1"/>
    </xf>
    <xf numFmtId="0" fontId="8" fillId="0" borderId="0" xfId="0" applyFont="1"/>
    <xf numFmtId="164" fontId="6" fillId="0" borderId="7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14" xfId="0" applyFont="1" applyBorder="1" applyAlignment="1">
      <alignment horizontal="justify" vertical="center" wrapText="1"/>
    </xf>
    <xf numFmtId="164" fontId="3" fillId="0" borderId="15" xfId="0" applyNumberFormat="1" applyFont="1" applyBorder="1" applyAlignment="1">
      <alignment horizontal="center" wrapText="1"/>
    </xf>
    <xf numFmtId="164" fontId="5" fillId="0" borderId="16" xfId="0" applyNumberFormat="1" applyFont="1" applyBorder="1" applyAlignment="1">
      <alignment horizontal="center" wrapText="1"/>
    </xf>
    <xf numFmtId="0" fontId="3" fillId="0" borderId="17" xfId="0" applyFont="1" applyBorder="1" applyAlignment="1">
      <alignment horizontal="center" vertical="top" wrapText="1"/>
    </xf>
    <xf numFmtId="3" fontId="4" fillId="0" borderId="7" xfId="0" applyNumberFormat="1" applyFont="1" applyBorder="1" applyAlignment="1">
      <alignment horizontal="center" wrapText="1"/>
    </xf>
    <xf numFmtId="3" fontId="6" fillId="0" borderId="7" xfId="0" applyNumberFormat="1" applyFont="1" applyBorder="1" applyAlignment="1">
      <alignment horizontal="center" wrapText="1"/>
    </xf>
    <xf numFmtId="0" fontId="2" fillId="0" borderId="0" xfId="0" applyFont="1" applyAlignment="1">
      <alignment horizontal="justify" vertical="center"/>
    </xf>
    <xf numFmtId="0" fontId="1" fillId="0" borderId="0" xfId="0" applyFont="1"/>
    <xf numFmtId="0" fontId="3" fillId="0" borderId="0" xfId="0" applyFont="1" applyAlignment="1">
      <alignment horizontal="justify" vertical="center"/>
    </xf>
    <xf numFmtId="0" fontId="0" fillId="0" borderId="0" xfId="0" applyAlignment="1">
      <alignment vertical="center"/>
    </xf>
    <xf numFmtId="0" fontId="3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0" fillId="3" borderId="0" xfId="0" applyFill="1"/>
    <xf numFmtId="0" fontId="3" fillId="3" borderId="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wrapText="1"/>
    </xf>
    <xf numFmtId="164" fontId="3" fillId="3" borderId="7" xfId="0" applyNumberFormat="1" applyFont="1" applyFill="1" applyBorder="1" applyAlignment="1">
      <alignment horizontal="center" vertical="center" wrapText="1"/>
    </xf>
    <xf numFmtId="164" fontId="3" fillId="3" borderId="7" xfId="0" applyNumberFormat="1" applyFont="1" applyFill="1" applyBorder="1" applyAlignment="1">
      <alignment horizontal="center" wrapText="1"/>
    </xf>
    <xf numFmtId="0" fontId="5" fillId="3" borderId="7" xfId="0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justify" vertical="center" wrapText="1"/>
    </xf>
    <xf numFmtId="0" fontId="4" fillId="3" borderId="7" xfId="0" applyFont="1" applyFill="1" applyBorder="1" applyAlignment="1">
      <alignment horizontal="center" wrapText="1"/>
    </xf>
    <xf numFmtId="164" fontId="4" fillId="3" borderId="7" xfId="0" applyNumberFormat="1" applyFont="1" applyFill="1" applyBorder="1" applyAlignment="1">
      <alignment horizontal="center" wrapText="1"/>
    </xf>
    <xf numFmtId="164" fontId="5" fillId="3" borderId="7" xfId="0" applyNumberFormat="1" applyFont="1" applyFill="1" applyBorder="1" applyAlignment="1">
      <alignment horizontal="center" wrapText="1"/>
    </xf>
    <xf numFmtId="164" fontId="3" fillId="3" borderId="15" xfId="0" applyNumberFormat="1" applyFont="1" applyFill="1" applyBorder="1" applyAlignment="1">
      <alignment horizontal="center" wrapText="1"/>
    </xf>
    <xf numFmtId="0" fontId="3" fillId="3" borderId="8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vertical="center" wrapText="1"/>
    </xf>
    <xf numFmtId="0" fontId="3" fillId="3" borderId="8" xfId="0" applyFont="1" applyFill="1" applyBorder="1" applyAlignment="1">
      <alignment horizontal="center" wrapText="1"/>
    </xf>
    <xf numFmtId="0" fontId="2" fillId="3" borderId="0" xfId="0" applyFont="1" applyFill="1" applyAlignment="1">
      <alignment horizontal="justify" vertical="center"/>
    </xf>
    <xf numFmtId="164" fontId="3" fillId="2" borderId="7" xfId="0" applyNumberFormat="1" applyFont="1" applyFill="1" applyBorder="1" applyAlignment="1">
      <alignment horizontal="center" wrapText="1"/>
    </xf>
    <xf numFmtId="164" fontId="3" fillId="3" borderId="8" xfId="0" applyNumberFormat="1" applyFont="1" applyFill="1" applyBorder="1" applyAlignment="1">
      <alignment horizontal="center" wrapText="1"/>
    </xf>
    <xf numFmtId="164" fontId="3" fillId="3" borderId="18" xfId="0" applyNumberFormat="1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wrapText="1"/>
    </xf>
    <xf numFmtId="0" fontId="3" fillId="3" borderId="18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wrapText="1"/>
    </xf>
    <xf numFmtId="164" fontId="5" fillId="3" borderId="8" xfId="0" applyNumberFormat="1" applyFont="1" applyFill="1" applyBorder="1" applyAlignment="1">
      <alignment horizontal="center" wrapText="1"/>
    </xf>
    <xf numFmtId="0" fontId="3" fillId="3" borderId="13" xfId="0" applyFont="1" applyFill="1" applyBorder="1" applyAlignment="1">
      <alignment horizontal="justify" vertical="center" wrapText="1"/>
    </xf>
    <xf numFmtId="0" fontId="3" fillId="3" borderId="20" xfId="0" applyFont="1" applyFill="1" applyBorder="1" applyAlignment="1">
      <alignment horizontal="justify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 wrapText="1"/>
    </xf>
    <xf numFmtId="4" fontId="3" fillId="3" borderId="18" xfId="0" applyNumberFormat="1" applyFont="1" applyFill="1" applyBorder="1" applyAlignment="1">
      <alignment horizontal="center" wrapText="1"/>
    </xf>
    <xf numFmtId="4" fontId="5" fillId="3" borderId="7" xfId="0" applyNumberFormat="1" applyFont="1" applyFill="1" applyBorder="1" applyAlignment="1">
      <alignment horizontal="center" wrapText="1"/>
    </xf>
    <xf numFmtId="0" fontId="3" fillId="3" borderId="27" xfId="0" applyFont="1" applyFill="1" applyBorder="1" applyAlignment="1">
      <alignment horizontal="justify" vertical="center" wrapText="1"/>
    </xf>
    <xf numFmtId="0" fontId="5" fillId="3" borderId="18" xfId="0" applyFont="1" applyFill="1" applyBorder="1" applyAlignment="1">
      <alignment horizontal="center" wrapText="1"/>
    </xf>
    <xf numFmtId="0" fontId="5" fillId="3" borderId="6" xfId="0" applyFont="1" applyFill="1" applyBorder="1" applyAlignment="1">
      <alignment horizontal="justify" vertical="center" wrapText="1"/>
    </xf>
    <xf numFmtId="3" fontId="4" fillId="3" borderId="7" xfId="0" applyNumberFormat="1" applyFont="1" applyFill="1" applyBorder="1" applyAlignment="1">
      <alignment horizontal="center" wrapText="1"/>
    </xf>
    <xf numFmtId="3" fontId="6" fillId="3" borderId="7" xfId="0" applyNumberFormat="1" applyFont="1" applyFill="1" applyBorder="1" applyAlignment="1">
      <alignment horizontal="center" wrapText="1"/>
    </xf>
    <xf numFmtId="164" fontId="6" fillId="3" borderId="7" xfId="0" applyNumberFormat="1" applyFont="1" applyFill="1" applyBorder="1" applyAlignment="1">
      <alignment horizontal="center" wrapText="1"/>
    </xf>
    <xf numFmtId="0" fontId="3" fillId="3" borderId="0" xfId="0" applyFont="1" applyFill="1" applyAlignment="1">
      <alignment horizontal="justify" vertical="center"/>
    </xf>
    <xf numFmtId="0" fontId="0" fillId="3" borderId="0" xfId="0" applyFill="1" applyAlignment="1">
      <alignment vertical="center"/>
    </xf>
    <xf numFmtId="0" fontId="8" fillId="2" borderId="0" xfId="0" applyFont="1" applyFill="1"/>
    <xf numFmtId="0" fontId="5" fillId="0" borderId="7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wrapText="1"/>
    </xf>
    <xf numFmtId="0" fontId="3" fillId="0" borderId="7" xfId="0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164" fontId="3" fillId="0" borderId="18" xfId="0" applyNumberFormat="1" applyFont="1" applyBorder="1" applyAlignment="1">
      <alignment horizontal="center" wrapText="1"/>
    </xf>
    <xf numFmtId="0" fontId="3" fillId="0" borderId="13" xfId="0" applyFont="1" applyBorder="1" applyAlignment="1">
      <alignment horizontal="justify" vertical="center" wrapText="1"/>
    </xf>
    <xf numFmtId="164" fontId="3" fillId="3" borderId="18" xfId="0" applyNumberFormat="1" applyFont="1" applyFill="1" applyBorder="1" applyAlignment="1">
      <alignment horizontal="center" wrapText="1"/>
    </xf>
    <xf numFmtId="0" fontId="3" fillId="0" borderId="19" xfId="0" applyFont="1" applyBorder="1" applyAlignment="1">
      <alignment horizontal="center" wrapText="1"/>
    </xf>
    <xf numFmtId="49" fontId="5" fillId="0" borderId="7" xfId="0" applyNumberFormat="1" applyFont="1" applyBorder="1" applyAlignment="1">
      <alignment horizontal="center" wrapText="1"/>
    </xf>
    <xf numFmtId="0" fontId="3" fillId="0" borderId="6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horizontal="justify" vertical="center" wrapText="1"/>
    </xf>
    <xf numFmtId="0" fontId="3" fillId="3" borderId="6" xfId="0" applyFont="1" applyFill="1" applyBorder="1" applyAlignment="1">
      <alignment horizontal="justify" vertical="center" wrapText="1"/>
    </xf>
    <xf numFmtId="0" fontId="3" fillId="3" borderId="2" xfId="0" applyFont="1" applyFill="1" applyBorder="1" applyAlignment="1">
      <alignment horizontal="center" wrapText="1"/>
    </xf>
    <xf numFmtId="0" fontId="3" fillId="3" borderId="9" xfId="0" applyFont="1" applyFill="1" applyBorder="1" applyAlignment="1">
      <alignment horizontal="justify" vertical="center" wrapText="1"/>
    </xf>
    <xf numFmtId="0" fontId="7" fillId="0" borderId="21" xfId="0" applyFont="1" applyBorder="1" applyAlignment="1">
      <alignment horizontal="center" wrapText="1"/>
    </xf>
    <xf numFmtId="0" fontId="3" fillId="0" borderId="6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 wrapText="1"/>
    </xf>
    <xf numFmtId="164" fontId="3" fillId="3" borderId="6" xfId="0" applyNumberFormat="1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 wrapText="1"/>
    </xf>
    <xf numFmtId="4" fontId="5" fillId="0" borderId="7" xfId="0" applyNumberFormat="1" applyFont="1" applyBorder="1" applyAlignment="1">
      <alignment wrapText="1"/>
    </xf>
    <xf numFmtId="0" fontId="5" fillId="0" borderId="7" xfId="0" applyFont="1" applyFill="1" applyBorder="1" applyAlignment="1">
      <alignment horizontal="center" wrapText="1"/>
    </xf>
    <xf numFmtId="164" fontId="5" fillId="0" borderId="29" xfId="0" applyNumberFormat="1" applyFont="1" applyBorder="1" applyAlignment="1">
      <alignment horizontal="center" wrapText="1"/>
    </xf>
    <xf numFmtId="0" fontId="5" fillId="3" borderId="7" xfId="0" applyNumberFormat="1" applyFont="1" applyFill="1" applyBorder="1" applyAlignment="1">
      <alignment horizontal="center" wrapText="1"/>
    </xf>
    <xf numFmtId="0" fontId="5" fillId="0" borderId="19" xfId="0" applyFont="1" applyFill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5" fillId="0" borderId="26" xfId="0" applyFont="1" applyBorder="1" applyAlignment="1">
      <alignment horizontal="center" wrapText="1"/>
    </xf>
    <xf numFmtId="164" fontId="3" fillId="3" borderId="2" xfId="0" applyNumberFormat="1" applyFont="1" applyFill="1" applyBorder="1" applyAlignment="1">
      <alignment horizontal="center" wrapText="1"/>
    </xf>
    <xf numFmtId="164" fontId="3" fillId="3" borderId="9" xfId="0" applyNumberFormat="1" applyFont="1" applyFill="1" applyBorder="1" applyAlignment="1">
      <alignment horizontal="center" wrapText="1"/>
    </xf>
    <xf numFmtId="164" fontId="3" fillId="3" borderId="6" xfId="0" applyNumberFormat="1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justify" vertical="center" wrapText="1"/>
    </xf>
    <xf numFmtId="0" fontId="3" fillId="3" borderId="6" xfId="0" applyFont="1" applyFill="1" applyBorder="1" applyAlignment="1">
      <alignment horizontal="justify" vertical="center" wrapText="1"/>
    </xf>
    <xf numFmtId="0" fontId="3" fillId="3" borderId="2" xfId="0" applyFont="1" applyFill="1" applyBorder="1" applyAlignment="1">
      <alignment horizontal="center" wrapText="1"/>
    </xf>
    <xf numFmtId="0" fontId="3" fillId="3" borderId="6" xfId="0" applyFont="1" applyFill="1" applyBorder="1" applyAlignment="1">
      <alignment horizontal="center" wrapText="1"/>
    </xf>
    <xf numFmtId="0" fontId="5" fillId="3" borderId="2" xfId="0" applyFont="1" applyFill="1" applyBorder="1" applyAlignment="1">
      <alignment horizontal="center" wrapText="1"/>
    </xf>
    <xf numFmtId="0" fontId="5" fillId="3" borderId="6" xfId="0" applyFont="1" applyFill="1" applyBorder="1" applyAlignment="1">
      <alignment horizontal="center" wrapText="1"/>
    </xf>
    <xf numFmtId="0" fontId="7" fillId="3" borderId="2" xfId="0" applyFont="1" applyFill="1" applyBorder="1" applyAlignment="1">
      <alignment horizontal="center" wrapText="1"/>
    </xf>
    <xf numFmtId="0" fontId="7" fillId="3" borderId="6" xfId="0" applyFont="1" applyFill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3" fillId="3" borderId="9" xfId="0" applyFont="1" applyFill="1" applyBorder="1" applyAlignment="1">
      <alignment horizontal="justify" vertical="center" wrapText="1"/>
    </xf>
    <xf numFmtId="0" fontId="3" fillId="3" borderId="9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9" xfId="0" applyFont="1" applyFill="1" applyBorder="1" applyAlignment="1">
      <alignment horizontal="center" wrapText="1"/>
    </xf>
    <xf numFmtId="0" fontId="5" fillId="0" borderId="6" xfId="0" applyFont="1" applyFill="1" applyBorder="1" applyAlignment="1">
      <alignment horizontal="center" wrapText="1"/>
    </xf>
    <xf numFmtId="164" fontId="3" fillId="0" borderId="25" xfId="0" applyNumberFormat="1" applyFont="1" applyFill="1" applyBorder="1" applyAlignment="1">
      <alignment horizontal="center" wrapText="1"/>
    </xf>
    <xf numFmtId="164" fontId="3" fillId="0" borderId="9" xfId="0" applyNumberFormat="1" applyFont="1" applyFill="1" applyBorder="1" applyAlignment="1">
      <alignment horizontal="center" wrapText="1"/>
    </xf>
    <xf numFmtId="164" fontId="3" fillId="0" borderId="6" xfId="0" applyNumberFormat="1" applyFont="1" applyFill="1" applyBorder="1" applyAlignment="1">
      <alignment horizontal="center" wrapText="1"/>
    </xf>
    <xf numFmtId="0" fontId="7" fillId="0" borderId="21" xfId="0" applyFont="1" applyBorder="1" applyAlignment="1">
      <alignment horizontal="center" wrapText="1"/>
    </xf>
    <xf numFmtId="0" fontId="7" fillId="0" borderId="23" xfId="0" applyFont="1" applyBorder="1" applyAlignment="1">
      <alignment horizont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9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19" xfId="0" applyFont="1" applyBorder="1" applyAlignment="1">
      <alignment horizontal="center" wrapText="1"/>
    </xf>
    <xf numFmtId="0" fontId="3" fillId="0" borderId="26" xfId="0" applyFont="1" applyBorder="1" applyAlignment="1">
      <alignment horizont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7" fillId="0" borderId="18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0" fontId="5" fillId="3" borderId="18" xfId="0" applyFont="1" applyFill="1" applyBorder="1" applyAlignment="1">
      <alignment horizontal="center" wrapText="1"/>
    </xf>
    <xf numFmtId="0" fontId="5" fillId="3" borderId="19" xfId="0" applyFont="1" applyFill="1" applyBorder="1" applyAlignment="1">
      <alignment horizontal="center" wrapText="1"/>
    </xf>
    <xf numFmtId="164" fontId="3" fillId="0" borderId="24" xfId="0" applyNumberFormat="1" applyFont="1" applyBorder="1" applyAlignment="1">
      <alignment horizontal="center" wrapText="1"/>
    </xf>
    <xf numFmtId="164" fontId="3" fillId="0" borderId="22" xfId="0" applyNumberFormat="1" applyFont="1" applyBorder="1" applyAlignment="1">
      <alignment horizontal="center" wrapText="1"/>
    </xf>
    <xf numFmtId="164" fontId="3" fillId="0" borderId="28" xfId="0" applyNumberFormat="1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3" borderId="0" xfId="0" applyFont="1" applyFill="1" applyAlignment="1">
      <alignment horizontal="center"/>
    </xf>
    <xf numFmtId="0" fontId="3" fillId="0" borderId="0" xfId="0" applyFont="1" applyAlignment="1">
      <alignment horizontal="center" vertical="top" wrapText="1"/>
    </xf>
    <xf numFmtId="0" fontId="3" fillId="3" borderId="0" xfId="0" applyFont="1" applyFill="1" applyAlignment="1">
      <alignment horizontal="center" vertical="top" wrapText="1"/>
    </xf>
    <xf numFmtId="0" fontId="4" fillId="0" borderId="1" xfId="0" applyFont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 wrapText="1"/>
    </xf>
    <xf numFmtId="0" fontId="2" fillId="3" borderId="11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13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9" xfId="0" applyFont="1" applyFill="1" applyBorder="1" applyAlignment="1">
      <alignment horizontal="left" vertical="top" wrapText="1"/>
    </xf>
    <xf numFmtId="0" fontId="3" fillId="3" borderId="6" xfId="0" applyFont="1" applyFill="1" applyBorder="1" applyAlignment="1">
      <alignment horizontal="left" vertical="top" wrapText="1"/>
    </xf>
    <xf numFmtId="0" fontId="7" fillId="3" borderId="9" xfId="0" applyFont="1" applyFill="1" applyBorder="1" applyAlignment="1">
      <alignment horizontal="center" wrapText="1"/>
    </xf>
    <xf numFmtId="0" fontId="5" fillId="3" borderId="9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0"/>
  <sheetViews>
    <sheetView tabSelected="1" zoomScale="75" zoomScaleNormal="75" workbookViewId="0">
      <selection activeCell="A2" sqref="A2:D2"/>
    </sheetView>
  </sheetViews>
  <sheetFormatPr defaultRowHeight="15"/>
  <cols>
    <col min="1" max="1" width="49.85546875" style="32" customWidth="1"/>
    <col min="2" max="2" width="17.28515625" customWidth="1"/>
    <col min="3" max="3" width="16.5703125" style="30" customWidth="1"/>
    <col min="4" max="4" width="22.42578125" customWidth="1"/>
    <col min="5" max="5" width="3.5703125" customWidth="1"/>
    <col min="6" max="6" width="49.85546875" style="75" customWidth="1"/>
    <col min="7" max="7" width="17.28515625" style="35" customWidth="1"/>
    <col min="8" max="8" width="16.5703125" style="35" customWidth="1"/>
    <col min="9" max="9" width="20.140625" style="35" customWidth="1"/>
    <col min="10" max="10" width="9.140625" style="18"/>
    <col min="11" max="11" width="9.140625" style="11"/>
  </cols>
  <sheetData>
    <row r="1" spans="1:10" customFormat="1" ht="18.75">
      <c r="A1" s="164" t="s">
        <v>0</v>
      </c>
      <c r="B1" s="164"/>
      <c r="C1" s="164"/>
      <c r="D1" s="164"/>
      <c r="F1" s="165" t="s">
        <v>0</v>
      </c>
      <c r="G1" s="165"/>
      <c r="H1" s="165"/>
      <c r="I1" s="165"/>
      <c r="J1" s="17"/>
    </row>
    <row r="2" spans="1:10" customFormat="1" ht="56.25" customHeight="1">
      <c r="A2" s="166" t="s">
        <v>84</v>
      </c>
      <c r="B2" s="166"/>
      <c r="C2" s="166"/>
      <c r="D2" s="166"/>
      <c r="E2" s="1"/>
      <c r="F2" s="167" t="s">
        <v>69</v>
      </c>
      <c r="G2" s="167"/>
      <c r="H2" s="167"/>
      <c r="I2" s="167"/>
      <c r="J2" s="17"/>
    </row>
    <row r="3" spans="1:10" customFormat="1" ht="18.75" customHeight="1" thickBot="1">
      <c r="A3" s="168" t="s">
        <v>70</v>
      </c>
      <c r="B3" s="168"/>
      <c r="C3" s="168"/>
      <c r="D3" s="168"/>
      <c r="F3" s="169"/>
      <c r="G3" s="169"/>
      <c r="H3" s="169"/>
      <c r="I3" s="169"/>
      <c r="J3" s="17"/>
    </row>
    <row r="4" spans="1:10" customFormat="1" ht="22.5" customHeight="1" thickBot="1">
      <c r="A4" s="2" t="s">
        <v>1</v>
      </c>
      <c r="B4" s="158" t="s">
        <v>66</v>
      </c>
      <c r="C4" s="159"/>
      <c r="D4" s="160"/>
      <c r="F4" s="36" t="s">
        <v>1</v>
      </c>
      <c r="G4" s="161" t="s">
        <v>2</v>
      </c>
      <c r="H4" s="162"/>
      <c r="I4" s="163"/>
      <c r="J4" s="17"/>
    </row>
    <row r="5" spans="1:10" customFormat="1" ht="19.5" thickBot="1">
      <c r="A5" s="3" t="s">
        <v>3</v>
      </c>
      <c r="B5" s="4" t="s">
        <v>4</v>
      </c>
      <c r="C5" s="5" t="s">
        <v>5</v>
      </c>
      <c r="D5" s="6" t="s">
        <v>6</v>
      </c>
      <c r="F5" s="37" t="s">
        <v>3</v>
      </c>
      <c r="G5" s="38" t="s">
        <v>4</v>
      </c>
      <c r="H5" s="38" t="s">
        <v>5</v>
      </c>
      <c r="I5" s="39" t="s">
        <v>6</v>
      </c>
      <c r="J5" s="17"/>
    </row>
    <row r="6" spans="1:10" customFormat="1" ht="19.5" customHeight="1" thickBot="1">
      <c r="A6" s="115" t="s">
        <v>7</v>
      </c>
      <c r="B6" s="116"/>
      <c r="C6" s="116"/>
      <c r="D6" s="117"/>
      <c r="F6" s="118" t="s">
        <v>7</v>
      </c>
      <c r="G6" s="119"/>
      <c r="H6" s="119"/>
      <c r="I6" s="120"/>
      <c r="J6" s="17"/>
    </row>
    <row r="7" spans="1:10" s="11" customFormat="1" ht="38.25" thickBot="1">
      <c r="A7" s="93" t="s">
        <v>82</v>
      </c>
      <c r="B7" s="8">
        <v>632.07000000000005</v>
      </c>
      <c r="C7" s="67">
        <v>635.20000000000005</v>
      </c>
      <c r="D7" s="12">
        <f>C7/B7*100</f>
        <v>100.49519831664216</v>
      </c>
      <c r="F7" s="89" t="s">
        <v>82</v>
      </c>
      <c r="G7" s="40">
        <v>632.07000000000005</v>
      </c>
      <c r="H7" s="9">
        <v>634.9</v>
      </c>
      <c r="I7" s="42">
        <f>H7/G7*100</f>
        <v>100.44773521920038</v>
      </c>
      <c r="J7" s="18"/>
    </row>
    <row r="8" spans="1:10" customFormat="1" ht="19.5" thickBot="1">
      <c r="A8" s="7" t="s">
        <v>8</v>
      </c>
      <c r="B8" s="12">
        <f>B7/G7*100</f>
        <v>100</v>
      </c>
      <c r="C8" s="13">
        <f>C7/H7*100</f>
        <v>100.04725153567493</v>
      </c>
      <c r="D8" s="6" t="s">
        <v>9</v>
      </c>
      <c r="F8" s="89" t="s">
        <v>8</v>
      </c>
      <c r="G8" s="42">
        <v>100</v>
      </c>
      <c r="H8" s="13">
        <f>H7/826.3*100</f>
        <v>76.836500060510716</v>
      </c>
      <c r="I8" s="39" t="s">
        <v>9</v>
      </c>
      <c r="J8" s="17"/>
    </row>
    <row r="9" spans="1:10" customFormat="1" ht="38.25" thickBot="1">
      <c r="A9" s="93" t="s">
        <v>81</v>
      </c>
      <c r="B9" s="8">
        <v>12.5</v>
      </c>
      <c r="C9" s="43">
        <v>12.51</v>
      </c>
      <c r="D9" s="12">
        <f>C9/B9*100</f>
        <v>100.07999999999998</v>
      </c>
      <c r="F9" s="89" t="s">
        <v>81</v>
      </c>
      <c r="G9" s="40">
        <v>12.5</v>
      </c>
      <c r="H9" s="5">
        <v>12.61</v>
      </c>
      <c r="I9" s="42">
        <f>H9/G9*100</f>
        <v>100.88</v>
      </c>
      <c r="J9" s="17"/>
    </row>
    <row r="10" spans="1:10" customFormat="1" ht="19.5" thickBot="1">
      <c r="A10" s="7" t="s">
        <v>8</v>
      </c>
      <c r="B10" s="12">
        <v>0.03</v>
      </c>
      <c r="C10" s="13">
        <f>C9/H9*100</f>
        <v>99.20697858842189</v>
      </c>
      <c r="D10" s="6" t="s">
        <v>9</v>
      </c>
      <c r="F10" s="89" t="s">
        <v>8</v>
      </c>
      <c r="G10" s="42">
        <v>100</v>
      </c>
      <c r="H10" s="13">
        <f>H9/38.56*100</f>
        <v>32.702282157676343</v>
      </c>
      <c r="I10" s="39" t="s">
        <v>9</v>
      </c>
      <c r="J10" s="17"/>
    </row>
    <row r="11" spans="1:10" customFormat="1" ht="19.5" customHeight="1" thickBot="1">
      <c r="A11" s="115" t="s">
        <v>10</v>
      </c>
      <c r="B11" s="116"/>
      <c r="C11" s="116"/>
      <c r="D11" s="117"/>
      <c r="F11" s="118" t="s">
        <v>10</v>
      </c>
      <c r="G11" s="119"/>
      <c r="H11" s="119"/>
      <c r="I11" s="120"/>
      <c r="J11" s="17"/>
    </row>
    <row r="12" spans="1:10" customFormat="1" ht="19.5" thickBot="1">
      <c r="A12" s="93" t="s">
        <v>76</v>
      </c>
      <c r="B12" s="4">
        <v>37.11</v>
      </c>
      <c r="C12" s="43">
        <v>39.799999999999997</v>
      </c>
      <c r="D12" s="10">
        <f>C12/B12*100</f>
        <v>107.24872002155752</v>
      </c>
      <c r="F12" s="89" t="s">
        <v>76</v>
      </c>
      <c r="G12" s="38">
        <v>37.11</v>
      </c>
      <c r="H12" s="5">
        <v>39.5</v>
      </c>
      <c r="I12" s="41">
        <f>H12/G12*100</f>
        <v>106.44031258420912</v>
      </c>
      <c r="J12" s="17"/>
    </row>
    <row r="13" spans="1:10" customFormat="1" ht="19.5" thickBot="1">
      <c r="A13" s="7" t="s">
        <v>8</v>
      </c>
      <c r="B13" s="12">
        <f>B12/G12*100</f>
        <v>100</v>
      </c>
      <c r="C13" s="13">
        <f>C12/H12*100</f>
        <v>100.75949367088606</v>
      </c>
      <c r="D13" s="6" t="s">
        <v>9</v>
      </c>
      <c r="F13" s="89" t="s">
        <v>8</v>
      </c>
      <c r="G13" s="42">
        <v>100</v>
      </c>
      <c r="H13" s="13">
        <f>H12/57.9*100</f>
        <v>68.221070811744383</v>
      </c>
      <c r="I13" s="39" t="s">
        <v>9</v>
      </c>
      <c r="J13" s="17"/>
    </row>
    <row r="14" spans="1:10" customFormat="1" ht="19.5" thickBot="1">
      <c r="A14" s="93" t="s">
        <v>79</v>
      </c>
      <c r="B14" s="4">
        <v>2.15</v>
      </c>
      <c r="C14" s="43">
        <v>2.23</v>
      </c>
      <c r="D14" s="10">
        <f>C14/B14*100</f>
        <v>103.72093023255815</v>
      </c>
      <c r="F14" s="89" t="s">
        <v>78</v>
      </c>
      <c r="G14" s="38">
        <v>2.15</v>
      </c>
      <c r="H14" s="5">
        <v>2.2999999999999998</v>
      </c>
      <c r="I14" s="41">
        <f>H14/G14*100</f>
        <v>106.9767441860465</v>
      </c>
      <c r="J14" s="17"/>
    </row>
    <row r="15" spans="1:10" customFormat="1" ht="19.5" thickBot="1">
      <c r="A15" s="7" t="s">
        <v>8</v>
      </c>
      <c r="B15" s="12">
        <f>B14/G14*100</f>
        <v>100</v>
      </c>
      <c r="C15" s="13">
        <f>C14/H14*100</f>
        <v>96.956521739130437</v>
      </c>
      <c r="D15" s="6" t="s">
        <v>9</v>
      </c>
      <c r="F15" s="89" t="s">
        <v>8</v>
      </c>
      <c r="G15" s="42">
        <v>100</v>
      </c>
      <c r="H15" s="13">
        <f>H14/2.01*100</f>
        <v>114.42786069651743</v>
      </c>
      <c r="I15" s="39" t="s">
        <v>9</v>
      </c>
      <c r="J15" s="17"/>
    </row>
    <row r="16" spans="1:10" customFormat="1" ht="19.5" thickBot="1">
      <c r="A16" s="93" t="s">
        <v>80</v>
      </c>
      <c r="B16" s="4">
        <v>0.09</v>
      </c>
      <c r="C16" s="43">
        <v>8.5000000000000006E-2</v>
      </c>
      <c r="D16" s="10">
        <f>C16/B16*100</f>
        <v>94.444444444444457</v>
      </c>
      <c r="F16" s="89" t="s">
        <v>77</v>
      </c>
      <c r="G16" s="38">
        <v>0.09</v>
      </c>
      <c r="H16" s="5">
        <v>7.0000000000000007E-2</v>
      </c>
      <c r="I16" s="41">
        <f>H16/G16*100</f>
        <v>77.777777777777786</v>
      </c>
      <c r="J16" s="17"/>
    </row>
    <row r="17" spans="1:10" customFormat="1" ht="19.5" thickBot="1">
      <c r="A17" s="7" t="s">
        <v>8</v>
      </c>
      <c r="B17" s="12">
        <f>B16/G16*100</f>
        <v>100</v>
      </c>
      <c r="C17" s="13">
        <f>C16/H16*100</f>
        <v>121.42857142857142</v>
      </c>
      <c r="D17" s="6" t="s">
        <v>9</v>
      </c>
      <c r="F17" s="89" t="s">
        <v>8</v>
      </c>
      <c r="G17" s="42">
        <v>100</v>
      </c>
      <c r="H17" s="13">
        <f>H16/0.08*100</f>
        <v>87.500000000000014</v>
      </c>
      <c r="I17" s="39" t="s">
        <v>9</v>
      </c>
      <c r="J17" s="17"/>
    </row>
    <row r="18" spans="1:10" customFormat="1" ht="19.5" thickBot="1">
      <c r="A18" s="7" t="s">
        <v>11</v>
      </c>
      <c r="B18" s="4">
        <v>1.84</v>
      </c>
      <c r="C18" s="38">
        <v>1.75</v>
      </c>
      <c r="D18" s="10">
        <f>C18/B18*100</f>
        <v>95.108695652173907</v>
      </c>
      <c r="F18" s="89" t="s">
        <v>11</v>
      </c>
      <c r="G18" s="38">
        <v>1.84</v>
      </c>
      <c r="H18" s="5">
        <v>1.8</v>
      </c>
      <c r="I18" s="41">
        <f>H18/G18*100</f>
        <v>97.826086956521735</v>
      </c>
      <c r="J18" s="17"/>
    </row>
    <row r="19" spans="1:10" customFormat="1" ht="19.5" thickBot="1">
      <c r="A19" s="7" t="s">
        <v>8</v>
      </c>
      <c r="B19" s="12">
        <f>B18/G18*100</f>
        <v>100</v>
      </c>
      <c r="C19" s="13">
        <f>C18/H18*100</f>
        <v>97.222222222222214</v>
      </c>
      <c r="D19" s="6" t="s">
        <v>9</v>
      </c>
      <c r="F19" s="89" t="s">
        <v>8</v>
      </c>
      <c r="G19" s="42">
        <v>100</v>
      </c>
      <c r="H19" s="13">
        <f>H18/1.81*100</f>
        <v>99.447513812154696</v>
      </c>
      <c r="I19" s="39" t="s">
        <v>9</v>
      </c>
      <c r="J19" s="17"/>
    </row>
    <row r="20" spans="1:10" customFormat="1" ht="19.5" customHeight="1" thickBot="1">
      <c r="A20" s="115" t="s">
        <v>12</v>
      </c>
      <c r="B20" s="116"/>
      <c r="C20" s="116"/>
      <c r="D20" s="117"/>
      <c r="F20" s="118" t="s">
        <v>12</v>
      </c>
      <c r="G20" s="119"/>
      <c r="H20" s="119"/>
      <c r="I20" s="120"/>
      <c r="J20" s="17"/>
    </row>
    <row r="21" spans="1:10" customFormat="1" ht="57" thickBot="1">
      <c r="A21" s="7" t="s">
        <v>13</v>
      </c>
      <c r="B21" s="4">
        <v>800.9</v>
      </c>
      <c r="C21" s="43">
        <v>809.5</v>
      </c>
      <c r="D21" s="12">
        <f>C21/B21*100</f>
        <v>101.07379198401799</v>
      </c>
      <c r="F21" s="44" t="s">
        <v>13</v>
      </c>
      <c r="G21" s="38">
        <v>800.9</v>
      </c>
      <c r="H21" s="5">
        <v>805.7</v>
      </c>
      <c r="I21" s="46">
        <f>H21/G21*100</f>
        <v>100.59932575852166</v>
      </c>
      <c r="J21" s="17"/>
    </row>
    <row r="22" spans="1:10" customFormat="1" ht="19.5" thickBot="1">
      <c r="A22" s="7" t="s">
        <v>14</v>
      </c>
      <c r="B22" s="12">
        <f>B21/G21*100</f>
        <v>100</v>
      </c>
      <c r="C22" s="13">
        <f>C21/H21*100</f>
        <v>100.47163956807745</v>
      </c>
      <c r="D22" s="6" t="s">
        <v>9</v>
      </c>
      <c r="F22" s="89" t="s">
        <v>14</v>
      </c>
      <c r="G22" s="42">
        <v>100</v>
      </c>
      <c r="H22" s="13">
        <f>H21/751.6*100</f>
        <v>107.19797764768495</v>
      </c>
      <c r="I22" s="39" t="s">
        <v>9</v>
      </c>
      <c r="J22" s="17"/>
    </row>
    <row r="23" spans="1:10" customFormat="1" ht="38.25" thickBot="1">
      <c r="A23" s="7" t="s">
        <v>15</v>
      </c>
      <c r="B23" s="4"/>
      <c r="C23" s="5"/>
      <c r="D23" s="6"/>
      <c r="F23" s="89" t="s">
        <v>15</v>
      </c>
      <c r="G23" s="38"/>
      <c r="H23" s="38"/>
      <c r="I23" s="39"/>
      <c r="J23" s="17"/>
    </row>
    <row r="24" spans="1:10" customFormat="1" ht="38.25" thickBot="1">
      <c r="A24" s="7" t="s">
        <v>16</v>
      </c>
      <c r="B24" s="4">
        <v>20.5</v>
      </c>
      <c r="C24" s="14">
        <v>20.7</v>
      </c>
      <c r="D24" s="12">
        <f>C24/B24*100</f>
        <v>100.97560975609755</v>
      </c>
      <c r="F24" s="89" t="s">
        <v>16</v>
      </c>
      <c r="G24" s="38">
        <v>20.5</v>
      </c>
      <c r="H24" s="5">
        <v>20.8</v>
      </c>
      <c r="I24" s="46">
        <f>H24/G24*100</f>
        <v>101.46341463414635</v>
      </c>
      <c r="J24" s="17"/>
    </row>
    <row r="25" spans="1:10" customFormat="1" ht="19.5" thickBot="1">
      <c r="A25" s="7" t="s">
        <v>8</v>
      </c>
      <c r="B25" s="12">
        <f>B24/G24*100</f>
        <v>100</v>
      </c>
      <c r="C25" s="13">
        <f>C24/H24*100</f>
        <v>99.519230769230759</v>
      </c>
      <c r="D25" s="6">
        <v>0</v>
      </c>
      <c r="F25" s="89" t="s">
        <v>8</v>
      </c>
      <c r="G25" s="42">
        <v>100</v>
      </c>
      <c r="H25" s="13">
        <f>H24/20.4*100</f>
        <v>101.96078431372551</v>
      </c>
      <c r="I25" s="39" t="s">
        <v>9</v>
      </c>
      <c r="J25" s="17"/>
    </row>
    <row r="26" spans="1:10" customFormat="1" ht="19.5" thickBot="1">
      <c r="A26" s="7" t="s">
        <v>17</v>
      </c>
      <c r="B26" s="4">
        <v>10</v>
      </c>
      <c r="C26" s="14">
        <v>10.199999999999999</v>
      </c>
      <c r="D26" s="12">
        <f>C26/B26*100</f>
        <v>102</v>
      </c>
      <c r="F26" s="89" t="s">
        <v>17</v>
      </c>
      <c r="G26" s="38">
        <v>10</v>
      </c>
      <c r="H26" s="5">
        <v>9.9</v>
      </c>
      <c r="I26" s="46">
        <f>H26/G26*100</f>
        <v>99</v>
      </c>
      <c r="J26" s="17"/>
    </row>
    <row r="27" spans="1:10" customFormat="1" ht="19.5" thickBot="1">
      <c r="A27" s="7" t="s">
        <v>8</v>
      </c>
      <c r="B27" s="12">
        <f>B26/G26*100</f>
        <v>100</v>
      </c>
      <c r="C27" s="13">
        <f>C26/H26*100</f>
        <v>103.03030303030303</v>
      </c>
      <c r="D27" s="6">
        <v>0</v>
      </c>
      <c r="F27" s="89" t="s">
        <v>8</v>
      </c>
      <c r="G27" s="42">
        <v>100</v>
      </c>
      <c r="H27" s="13">
        <f>H26/10*100</f>
        <v>99</v>
      </c>
      <c r="I27" s="39" t="s">
        <v>9</v>
      </c>
      <c r="J27" s="17"/>
    </row>
    <row r="28" spans="1:10" customFormat="1" ht="19.5" thickBot="1">
      <c r="A28" s="7" t="s">
        <v>18</v>
      </c>
      <c r="B28" s="4">
        <v>0</v>
      </c>
      <c r="C28" s="14">
        <v>0</v>
      </c>
      <c r="D28" s="12">
        <v>0</v>
      </c>
      <c r="F28" s="89" t="s">
        <v>18</v>
      </c>
      <c r="G28" s="38">
        <v>0</v>
      </c>
      <c r="H28" s="38">
        <v>0</v>
      </c>
      <c r="I28" s="39">
        <v>0</v>
      </c>
      <c r="J28" s="17"/>
    </row>
    <row r="29" spans="1:10" customFormat="1" ht="19.5" thickBot="1">
      <c r="A29" s="7" t="s">
        <v>8</v>
      </c>
      <c r="B29" s="12">
        <v>0</v>
      </c>
      <c r="C29" s="14">
        <v>0</v>
      </c>
      <c r="D29" s="6">
        <v>0</v>
      </c>
      <c r="F29" s="89" t="s">
        <v>8</v>
      </c>
      <c r="G29" s="42">
        <f>G28/25.1*100</f>
        <v>0</v>
      </c>
      <c r="H29" s="38">
        <v>0</v>
      </c>
      <c r="I29" s="39">
        <v>0</v>
      </c>
      <c r="J29" s="17"/>
    </row>
    <row r="30" spans="1:10" customFormat="1" ht="19.5" thickBot="1">
      <c r="A30" s="7" t="s">
        <v>19</v>
      </c>
      <c r="B30" s="4">
        <v>1.9</v>
      </c>
      <c r="C30" s="14">
        <v>1.94</v>
      </c>
      <c r="D30" s="12">
        <f>C30/B30*100</f>
        <v>102.10526315789474</v>
      </c>
      <c r="F30" s="89" t="s">
        <v>19</v>
      </c>
      <c r="G30" s="38">
        <v>1.9</v>
      </c>
      <c r="H30" s="5">
        <v>1.91</v>
      </c>
      <c r="I30" s="46">
        <f>H30/G30*100</f>
        <v>100.52631578947368</v>
      </c>
      <c r="J30" s="17"/>
    </row>
    <row r="31" spans="1:10" customFormat="1" ht="19.5" thickBot="1">
      <c r="A31" s="7" t="s">
        <v>8</v>
      </c>
      <c r="B31" s="12">
        <f>B30/G30*100</f>
        <v>100</v>
      </c>
      <c r="C31" s="14">
        <v>0</v>
      </c>
      <c r="D31" s="6">
        <v>0</v>
      </c>
      <c r="F31" s="89" t="s">
        <v>8</v>
      </c>
      <c r="G31" s="42">
        <v>100</v>
      </c>
      <c r="H31" s="13">
        <f>H30/1.8*100</f>
        <v>106.11111111111111</v>
      </c>
      <c r="I31" s="39">
        <v>0</v>
      </c>
      <c r="J31" s="17"/>
    </row>
    <row r="32" spans="1:10" customFormat="1" ht="19.5" thickBot="1">
      <c r="A32" s="7" t="s">
        <v>20</v>
      </c>
      <c r="B32" s="4">
        <v>1.2</v>
      </c>
      <c r="C32" s="14">
        <v>1.1000000000000001</v>
      </c>
      <c r="D32" s="12">
        <f>C32/B32*100</f>
        <v>91.666666666666671</v>
      </c>
      <c r="F32" s="89" t="s">
        <v>20</v>
      </c>
      <c r="G32" s="38">
        <v>1.2</v>
      </c>
      <c r="H32" s="5">
        <v>1</v>
      </c>
      <c r="I32" s="46">
        <f>H32/G32*100</f>
        <v>83.333333333333343</v>
      </c>
      <c r="J32" s="17"/>
    </row>
    <row r="33" spans="1:11" ht="19.5" thickBot="1">
      <c r="A33" s="7" t="s">
        <v>8</v>
      </c>
      <c r="B33" s="12">
        <f>B32/G32*100</f>
        <v>100</v>
      </c>
      <c r="C33" s="14">
        <v>0</v>
      </c>
      <c r="D33" s="6">
        <v>0</v>
      </c>
      <c r="F33" s="89" t="s">
        <v>8</v>
      </c>
      <c r="G33" s="42">
        <v>100</v>
      </c>
      <c r="H33" s="13">
        <f>H32/1.2*100</f>
        <v>83.333333333333343</v>
      </c>
      <c r="I33" s="39">
        <v>0</v>
      </c>
      <c r="J33" s="17"/>
      <c r="K33"/>
    </row>
    <row r="34" spans="1:11" ht="19.5" thickBot="1">
      <c r="A34" s="7" t="s">
        <v>21</v>
      </c>
      <c r="B34" s="4">
        <v>1.7</v>
      </c>
      <c r="C34" s="14">
        <v>1.9</v>
      </c>
      <c r="D34" s="12">
        <f>C34/B34*100</f>
        <v>111.76470588235294</v>
      </c>
      <c r="F34" s="89" t="s">
        <v>21</v>
      </c>
      <c r="G34" s="38">
        <v>1.7</v>
      </c>
      <c r="H34" s="43">
        <v>1.6</v>
      </c>
      <c r="I34" s="46">
        <f>H34/G34*100</f>
        <v>94.117647058823536</v>
      </c>
      <c r="J34" s="17"/>
      <c r="K34"/>
    </row>
    <row r="35" spans="1:11" ht="19.5" thickBot="1">
      <c r="A35" s="7" t="s">
        <v>8</v>
      </c>
      <c r="B35" s="12">
        <f>B34/G34*100</f>
        <v>100</v>
      </c>
      <c r="C35" s="13">
        <f>C34/H34*100</f>
        <v>118.74999999999997</v>
      </c>
      <c r="D35" s="6">
        <v>0</v>
      </c>
      <c r="F35" s="89" t="s">
        <v>8</v>
      </c>
      <c r="G35" s="42">
        <f>G34/1.7*100</f>
        <v>100</v>
      </c>
      <c r="H35" s="13">
        <f>H34/1.7*100</f>
        <v>94.117647058823536</v>
      </c>
      <c r="I35" s="39">
        <v>0</v>
      </c>
      <c r="J35" s="17"/>
      <c r="K35"/>
    </row>
    <row r="36" spans="1:11" ht="19.5" thickBot="1">
      <c r="A36" s="7" t="s">
        <v>22</v>
      </c>
      <c r="B36" s="4">
        <v>1.4450000000000001</v>
      </c>
      <c r="C36" s="14">
        <v>1.34</v>
      </c>
      <c r="D36" s="12">
        <f>C36/B36*100</f>
        <v>92.733564013840834</v>
      </c>
      <c r="F36" s="89" t="s">
        <v>22</v>
      </c>
      <c r="G36" s="38">
        <v>1.4450000000000001</v>
      </c>
      <c r="H36" s="43">
        <v>1.1000000000000001</v>
      </c>
      <c r="I36" s="46">
        <f>H36/G36*100</f>
        <v>76.124567474048447</v>
      </c>
      <c r="J36" s="17"/>
      <c r="K36"/>
    </row>
    <row r="37" spans="1:11" ht="19.5" thickBot="1">
      <c r="A37" s="7" t="s">
        <v>8</v>
      </c>
      <c r="B37" s="12">
        <f>B36/G36*100</f>
        <v>100</v>
      </c>
      <c r="C37" s="14">
        <v>0</v>
      </c>
      <c r="D37" s="6">
        <v>0</v>
      </c>
      <c r="F37" s="89" t="s">
        <v>8</v>
      </c>
      <c r="G37" s="42">
        <v>100</v>
      </c>
      <c r="H37" s="13">
        <f>H36/1.445*100</f>
        <v>76.124567474048447</v>
      </c>
      <c r="I37" s="39">
        <v>0</v>
      </c>
      <c r="J37" s="17"/>
      <c r="K37"/>
    </row>
    <row r="38" spans="1:11" ht="19.5" thickBot="1">
      <c r="A38" s="7" t="s">
        <v>23</v>
      </c>
      <c r="B38" s="4">
        <v>0.2</v>
      </c>
      <c r="C38" s="14">
        <v>0.22</v>
      </c>
      <c r="D38" s="12">
        <f>C38/B38*100</f>
        <v>109.99999999999999</v>
      </c>
      <c r="F38" s="89" t="s">
        <v>23</v>
      </c>
      <c r="G38" s="38">
        <v>0.2</v>
      </c>
      <c r="H38" s="5">
        <v>0.21</v>
      </c>
      <c r="I38" s="46">
        <f>H38/G38*100</f>
        <v>104.99999999999999</v>
      </c>
      <c r="J38" s="17"/>
      <c r="K38"/>
    </row>
    <row r="39" spans="1:11" ht="19.5" thickBot="1">
      <c r="A39" s="7" t="s">
        <v>8</v>
      </c>
      <c r="B39" s="12">
        <f>B38/G38*100</f>
        <v>100</v>
      </c>
      <c r="C39" s="13">
        <f>C38/H38*100</f>
        <v>104.76190476190477</v>
      </c>
      <c r="D39" s="6">
        <v>0</v>
      </c>
      <c r="F39" s="89" t="s">
        <v>8</v>
      </c>
      <c r="G39" s="42">
        <v>100</v>
      </c>
      <c r="H39" s="13">
        <f>H38/0.15*100</f>
        <v>140</v>
      </c>
      <c r="I39" s="39">
        <v>0</v>
      </c>
      <c r="J39" s="17"/>
      <c r="K39"/>
    </row>
    <row r="40" spans="1:11" ht="19.5" thickBot="1">
      <c r="A40" s="7" t="s">
        <v>65</v>
      </c>
      <c r="B40" s="78">
        <v>8.0000000000000002E-3</v>
      </c>
      <c r="C40" s="14">
        <v>7.1000000000000004E-3</v>
      </c>
      <c r="D40" s="12">
        <f>C40/B40*100</f>
        <v>88.75</v>
      </c>
      <c r="F40" s="89" t="s">
        <v>65</v>
      </c>
      <c r="G40" s="38">
        <v>8.0000000000000002E-3</v>
      </c>
      <c r="H40" s="43">
        <v>7.0000000000000001E-3</v>
      </c>
      <c r="I40" s="41">
        <f>H40/G40*100</f>
        <v>87.5</v>
      </c>
      <c r="J40" s="17"/>
      <c r="K40"/>
    </row>
    <row r="41" spans="1:11" ht="19.5" thickBot="1">
      <c r="A41" s="7" t="s">
        <v>8</v>
      </c>
      <c r="B41" s="12">
        <v>0</v>
      </c>
      <c r="C41" s="14">
        <v>0</v>
      </c>
      <c r="D41" s="6">
        <v>0</v>
      </c>
      <c r="F41" s="89" t="s">
        <v>8</v>
      </c>
      <c r="G41" s="58">
        <v>100</v>
      </c>
      <c r="H41" s="58">
        <v>0</v>
      </c>
      <c r="I41" s="39" t="s">
        <v>9</v>
      </c>
      <c r="J41" s="17"/>
      <c r="K41"/>
    </row>
    <row r="42" spans="1:11" ht="19.5" thickBot="1">
      <c r="A42" s="7" t="s">
        <v>24</v>
      </c>
      <c r="B42" s="4">
        <f>B45+B49</f>
        <v>0.25</v>
      </c>
      <c r="C42" s="5">
        <f>C45+C47+C49</f>
        <v>0.21909999999999999</v>
      </c>
      <c r="D42" s="10">
        <f>C42/B42*100</f>
        <v>87.64</v>
      </c>
      <c r="F42" s="89" t="s">
        <v>24</v>
      </c>
      <c r="G42" s="38">
        <f>G45+G49</f>
        <v>0.25</v>
      </c>
      <c r="H42" s="14">
        <f>H45+H47+H49</f>
        <v>0.24000000000000002</v>
      </c>
      <c r="I42" s="41">
        <f>H42/G42*100</f>
        <v>96.000000000000014</v>
      </c>
      <c r="J42" s="17"/>
      <c r="K42"/>
    </row>
    <row r="43" spans="1:11" ht="19.5" thickBot="1">
      <c r="A43" s="7" t="s">
        <v>8</v>
      </c>
      <c r="B43" s="12">
        <f>B42/G42*100</f>
        <v>100</v>
      </c>
      <c r="C43" s="13">
        <f>C42/H42*100</f>
        <v>91.291666666666657</v>
      </c>
      <c r="D43" s="6" t="s">
        <v>9</v>
      </c>
      <c r="F43" s="89" t="s">
        <v>8</v>
      </c>
      <c r="G43" s="38">
        <v>6.7</v>
      </c>
      <c r="H43" s="13">
        <f>H42/0.86*100</f>
        <v>27.906976744186053</v>
      </c>
      <c r="I43" s="41"/>
      <c r="J43" s="17"/>
      <c r="K43"/>
    </row>
    <row r="44" spans="1:11" ht="19.5" thickBot="1">
      <c r="A44" s="7" t="s">
        <v>25</v>
      </c>
      <c r="B44" s="4"/>
      <c r="C44" s="5"/>
      <c r="D44" s="6"/>
      <c r="F44" s="89" t="s">
        <v>25</v>
      </c>
      <c r="G44" s="42"/>
      <c r="H44" s="38"/>
      <c r="I44" s="39"/>
      <c r="J44" s="17"/>
      <c r="K44"/>
    </row>
    <row r="45" spans="1:11" ht="38.25" thickBot="1">
      <c r="A45" s="7" t="s">
        <v>26</v>
      </c>
      <c r="B45" s="79">
        <v>0.01</v>
      </c>
      <c r="C45" s="77">
        <v>9.1000000000000004E-3</v>
      </c>
      <c r="D45" s="10">
        <f>C45/B45*100</f>
        <v>91</v>
      </c>
      <c r="F45" s="89" t="s">
        <v>26</v>
      </c>
      <c r="G45" s="38">
        <v>0.01</v>
      </c>
      <c r="H45" s="5">
        <v>0.01</v>
      </c>
      <c r="I45" s="42">
        <f>H45/G45*100</f>
        <v>100</v>
      </c>
      <c r="J45" s="17"/>
      <c r="K45"/>
    </row>
    <row r="46" spans="1:11" ht="19.5" thickBot="1">
      <c r="A46" s="7" t="s">
        <v>8</v>
      </c>
      <c r="B46" s="12">
        <f>B45/G45*100</f>
        <v>100</v>
      </c>
      <c r="C46" s="13">
        <f>C45/H45*100</f>
        <v>91</v>
      </c>
      <c r="D46" s="6" t="s">
        <v>9</v>
      </c>
      <c r="F46" s="89" t="s">
        <v>8</v>
      </c>
      <c r="G46" s="42">
        <v>100</v>
      </c>
      <c r="H46" s="13">
        <f>H45/0.23*100</f>
        <v>4.3478260869565215</v>
      </c>
      <c r="I46" s="39" t="s">
        <v>9</v>
      </c>
      <c r="J46" s="17"/>
      <c r="K46"/>
    </row>
    <row r="47" spans="1:11" ht="19.5" customHeight="1" thickBot="1">
      <c r="A47" s="7" t="s">
        <v>27</v>
      </c>
      <c r="B47" s="4">
        <v>0</v>
      </c>
      <c r="C47" s="5">
        <v>0</v>
      </c>
      <c r="D47" s="10">
        <v>0</v>
      </c>
      <c r="F47" s="89" t="s">
        <v>27</v>
      </c>
      <c r="G47" s="38">
        <v>0</v>
      </c>
      <c r="H47" s="43">
        <v>0</v>
      </c>
      <c r="I47" s="42">
        <v>0</v>
      </c>
      <c r="J47" s="17"/>
      <c r="K47"/>
    </row>
    <row r="48" spans="1:11" ht="19.5" thickBot="1">
      <c r="A48" s="7" t="s">
        <v>8</v>
      </c>
      <c r="B48" s="12">
        <v>0</v>
      </c>
      <c r="C48" s="13">
        <v>0</v>
      </c>
      <c r="D48" s="6" t="s">
        <v>9</v>
      </c>
      <c r="F48" s="89" t="s">
        <v>8</v>
      </c>
      <c r="G48" s="42">
        <f>G47/0.6*100</f>
        <v>0</v>
      </c>
      <c r="H48" s="38">
        <v>0</v>
      </c>
      <c r="I48" s="39" t="s">
        <v>9</v>
      </c>
      <c r="J48" s="17"/>
      <c r="K48"/>
    </row>
    <row r="49" spans="1:11" ht="19.5" thickBot="1">
      <c r="A49" s="7" t="s">
        <v>28</v>
      </c>
      <c r="B49" s="4">
        <v>0.24</v>
      </c>
      <c r="C49" s="5">
        <v>0.21</v>
      </c>
      <c r="D49" s="10">
        <f>C49/B49*100</f>
        <v>87.5</v>
      </c>
      <c r="F49" s="89" t="s">
        <v>28</v>
      </c>
      <c r="G49" s="38">
        <v>0.24</v>
      </c>
      <c r="H49" s="5">
        <v>0.23</v>
      </c>
      <c r="I49" s="41">
        <f>H49/G49*100</f>
        <v>95.833333333333343</v>
      </c>
      <c r="J49" s="17"/>
      <c r="K49"/>
    </row>
    <row r="50" spans="1:11" ht="19.5" thickBot="1">
      <c r="A50" s="7" t="s">
        <v>8</v>
      </c>
      <c r="B50" s="12">
        <f>B49/G49*100</f>
        <v>100</v>
      </c>
      <c r="C50" s="13">
        <f>C49/H49*100</f>
        <v>91.304347826086953</v>
      </c>
      <c r="D50" s="6" t="s">
        <v>9</v>
      </c>
      <c r="F50" s="91" t="s">
        <v>8</v>
      </c>
      <c r="G50" s="54">
        <v>3.6</v>
      </c>
      <c r="H50" s="13">
        <f>H49/0.6*100</f>
        <v>38.333333333333336</v>
      </c>
      <c r="I50" s="49" t="s">
        <v>9</v>
      </c>
      <c r="J50" s="17"/>
      <c r="K50"/>
    </row>
    <row r="51" spans="1:11" ht="26.25" customHeight="1" thickBot="1">
      <c r="A51" s="7" t="s">
        <v>29</v>
      </c>
      <c r="B51" s="4">
        <v>0.6</v>
      </c>
      <c r="C51" s="5">
        <v>0.49</v>
      </c>
      <c r="D51" s="10">
        <f>C51/B51*100</f>
        <v>81.666666666666671</v>
      </c>
      <c r="F51" s="68" t="s">
        <v>29</v>
      </c>
      <c r="G51" s="56">
        <v>0.6</v>
      </c>
      <c r="H51" s="5">
        <v>0.48</v>
      </c>
      <c r="I51" s="55">
        <f>H51/G51*100</f>
        <v>80</v>
      </c>
    </row>
    <row r="52" spans="1:11" ht="30.75" customHeight="1" thickBot="1">
      <c r="A52" s="7" t="s">
        <v>8</v>
      </c>
      <c r="B52" s="12">
        <f>B51/G51*100</f>
        <v>100</v>
      </c>
      <c r="C52" s="13">
        <f>C51/H51*100</f>
        <v>102.08333333333333</v>
      </c>
      <c r="D52" s="6" t="s">
        <v>9</v>
      </c>
      <c r="F52" s="70" t="s">
        <v>8</v>
      </c>
      <c r="G52" s="46">
        <v>100</v>
      </c>
      <c r="H52" s="13">
        <f>H51/0.6*100</f>
        <v>80</v>
      </c>
      <c r="I52" s="38" t="s">
        <v>9</v>
      </c>
    </row>
    <row r="53" spans="1:11" ht="19.5" thickBot="1">
      <c r="A53" s="7" t="s">
        <v>28</v>
      </c>
      <c r="B53" s="4">
        <v>0.6</v>
      </c>
      <c r="C53" s="14">
        <v>0.49</v>
      </c>
      <c r="D53" s="10">
        <f>C53/B53*100</f>
        <v>81.666666666666671</v>
      </c>
      <c r="F53" s="89" t="s">
        <v>28</v>
      </c>
      <c r="G53" s="42">
        <v>0.6</v>
      </c>
      <c r="H53" s="5">
        <v>0.48</v>
      </c>
      <c r="I53" s="41">
        <f>H53/G53*100</f>
        <v>80</v>
      </c>
    </row>
    <row r="54" spans="1:11" ht="19.5" thickBot="1">
      <c r="A54" s="7" t="s">
        <v>8</v>
      </c>
      <c r="B54" s="12">
        <f>B53/G53*100</f>
        <v>100</v>
      </c>
      <c r="C54" s="13">
        <f>C53/H53*100</f>
        <v>102.08333333333333</v>
      </c>
      <c r="D54" s="6" t="s">
        <v>9</v>
      </c>
      <c r="F54" s="89" t="s">
        <v>8</v>
      </c>
      <c r="G54" s="38">
        <v>109</v>
      </c>
      <c r="H54" s="13">
        <f>H53/0.6*100</f>
        <v>80</v>
      </c>
      <c r="I54" s="41">
        <f>H54/G54*100</f>
        <v>73.394495412844037</v>
      </c>
    </row>
    <row r="55" spans="1:11" ht="19.5" customHeight="1" thickBot="1">
      <c r="A55" s="7" t="s">
        <v>30</v>
      </c>
      <c r="B55" s="4">
        <v>2.8</v>
      </c>
      <c r="C55" s="5">
        <v>2.2000000000000002</v>
      </c>
      <c r="D55" s="10">
        <f>C55/B55*100</f>
        <v>78.571428571428584</v>
      </c>
      <c r="F55" s="89" t="s">
        <v>30</v>
      </c>
      <c r="G55" s="38">
        <v>2.8</v>
      </c>
      <c r="H55" s="43">
        <v>2.4</v>
      </c>
      <c r="I55" s="41">
        <f>H55/G55*100</f>
        <v>85.714285714285722</v>
      </c>
    </row>
    <row r="56" spans="1:11" ht="19.5" thickBot="1">
      <c r="A56" s="7" t="s">
        <v>8</v>
      </c>
      <c r="B56" s="12">
        <f>B55/G55*100</f>
        <v>100</v>
      </c>
      <c r="C56" s="13">
        <f>C55/H55*100</f>
        <v>91.666666666666671</v>
      </c>
      <c r="D56" s="6" t="s">
        <v>9</v>
      </c>
      <c r="F56" s="70" t="s">
        <v>8</v>
      </c>
      <c r="G56" s="43"/>
      <c r="H56" s="13">
        <f>H55/2.8*100</f>
        <v>85.714285714285722</v>
      </c>
      <c r="I56" s="39"/>
    </row>
    <row r="57" spans="1:11" ht="65.25" customHeight="1">
      <c r="A57" s="131" t="s">
        <v>31</v>
      </c>
      <c r="B57" s="134">
        <v>975</v>
      </c>
      <c r="C57" s="156">
        <v>667</v>
      </c>
      <c r="D57" s="15"/>
      <c r="F57" s="107" t="s">
        <v>31</v>
      </c>
      <c r="G57" s="109">
        <v>975</v>
      </c>
      <c r="H57" s="156">
        <v>653</v>
      </c>
      <c r="I57" s="51"/>
    </row>
    <row r="58" spans="1:11" ht="16.5" customHeight="1" thickBot="1">
      <c r="A58" s="133"/>
      <c r="B58" s="136"/>
      <c r="C58" s="157"/>
      <c r="D58" s="10">
        <f>C57/B57*100</f>
        <v>68.410256410256409</v>
      </c>
      <c r="F58" s="108"/>
      <c r="G58" s="110"/>
      <c r="H58" s="157"/>
      <c r="I58" s="41">
        <f>H57/G57*100</f>
        <v>66.974358974358978</v>
      </c>
    </row>
    <row r="59" spans="1:11" ht="19.5" thickBot="1">
      <c r="A59" s="7" t="s">
        <v>8</v>
      </c>
      <c r="B59" s="12">
        <v>97.9</v>
      </c>
      <c r="C59" s="13">
        <v>31.4</v>
      </c>
      <c r="D59" s="6" t="s">
        <v>9</v>
      </c>
      <c r="F59" s="70" t="s">
        <v>8</v>
      </c>
      <c r="G59" s="46">
        <v>100</v>
      </c>
      <c r="H59" s="13">
        <f>H57/966*100</f>
        <v>67.598343685300208</v>
      </c>
      <c r="I59" s="42">
        <f>H59/G59*100</f>
        <v>67.598343685300208</v>
      </c>
    </row>
    <row r="60" spans="1:11" s="17" customFormat="1" ht="38.25" thickBot="1">
      <c r="A60" s="16" t="s">
        <v>32</v>
      </c>
      <c r="B60" s="80">
        <v>96</v>
      </c>
      <c r="C60" s="81">
        <v>67</v>
      </c>
      <c r="D60" s="64">
        <f>C60/B60*100</f>
        <v>69.791666666666657</v>
      </c>
      <c r="F60" s="89" t="s">
        <v>32</v>
      </c>
      <c r="G60" s="38">
        <v>96</v>
      </c>
      <c r="H60" s="96">
        <v>99</v>
      </c>
      <c r="I60" s="42">
        <f>H60/G60*100</f>
        <v>103.125</v>
      </c>
      <c r="J60" s="18"/>
      <c r="K60" s="18"/>
    </row>
    <row r="61" spans="1:11" ht="21" customHeight="1" thickBot="1">
      <c r="A61" s="7" t="s">
        <v>8</v>
      </c>
      <c r="B61" s="12">
        <f>B60/G60*100</f>
        <v>100</v>
      </c>
      <c r="C61" s="13">
        <f>C60/H60*100</f>
        <v>67.676767676767682</v>
      </c>
      <c r="D61" s="6" t="s">
        <v>9</v>
      </c>
      <c r="F61" s="89" t="s">
        <v>8</v>
      </c>
      <c r="G61" s="38">
        <v>88</v>
      </c>
      <c r="H61" s="13">
        <f>H60/96*100</f>
        <v>103.125</v>
      </c>
      <c r="I61" s="54"/>
    </row>
    <row r="62" spans="1:11" ht="63" customHeight="1" thickBot="1">
      <c r="A62" s="7" t="s">
        <v>33</v>
      </c>
      <c r="B62" s="4">
        <f>B63+B65</f>
        <v>660</v>
      </c>
      <c r="C62" s="5">
        <v>352</v>
      </c>
      <c r="D62" s="53">
        <f>C62/B62*100</f>
        <v>53.333333333333336</v>
      </c>
      <c r="F62" s="89" t="s">
        <v>33</v>
      </c>
      <c r="G62" s="38">
        <f>G63+G65</f>
        <v>660</v>
      </c>
      <c r="H62" s="4">
        <f>H63+H65</f>
        <v>680</v>
      </c>
      <c r="I62" s="84">
        <f>H62/G62*100</f>
        <v>103.03030303030303</v>
      </c>
    </row>
    <row r="63" spans="1:11" ht="19.5" thickBot="1">
      <c r="A63" s="7" t="s">
        <v>34</v>
      </c>
      <c r="B63" s="4">
        <v>0</v>
      </c>
      <c r="C63" s="5">
        <v>0</v>
      </c>
      <c r="D63" s="10">
        <v>0</v>
      </c>
      <c r="F63" s="89" t="s">
        <v>34</v>
      </c>
      <c r="G63" s="38">
        <v>0</v>
      </c>
      <c r="H63" s="43">
        <v>0</v>
      </c>
      <c r="I63" s="41">
        <v>0</v>
      </c>
    </row>
    <row r="64" spans="1:11" ht="19.5" customHeight="1" thickBot="1">
      <c r="A64" s="7" t="s">
        <v>8</v>
      </c>
      <c r="B64" s="12">
        <v>0</v>
      </c>
      <c r="C64" s="13">
        <v>0</v>
      </c>
      <c r="D64" s="6" t="s">
        <v>9</v>
      </c>
      <c r="F64" s="89" t="s">
        <v>8</v>
      </c>
      <c r="G64" s="42">
        <v>0</v>
      </c>
      <c r="H64" s="47">
        <v>0</v>
      </c>
      <c r="I64" s="39" t="s">
        <v>9</v>
      </c>
    </row>
    <row r="65" spans="1:11" ht="19.5" thickBot="1">
      <c r="A65" s="7" t="s">
        <v>35</v>
      </c>
      <c r="B65" s="4">
        <v>660</v>
      </c>
      <c r="C65" s="5">
        <v>352</v>
      </c>
      <c r="D65" s="10">
        <f>C65/B65*100</f>
        <v>53.333333333333336</v>
      </c>
      <c r="F65" s="89" t="s">
        <v>35</v>
      </c>
      <c r="G65" s="38">
        <v>660</v>
      </c>
      <c r="H65" s="5">
        <v>680</v>
      </c>
      <c r="I65" s="41">
        <f>H65/G65*100</f>
        <v>103.03030303030303</v>
      </c>
    </row>
    <row r="66" spans="1:11" ht="19.5" thickBot="1">
      <c r="A66" s="7" t="s">
        <v>8</v>
      </c>
      <c r="B66" s="12">
        <f>B65/G65*100</f>
        <v>100</v>
      </c>
      <c r="C66" s="13">
        <f>C65/H65*100</f>
        <v>51.764705882352949</v>
      </c>
      <c r="D66" s="6" t="s">
        <v>9</v>
      </c>
      <c r="F66" s="89" t="s">
        <v>8</v>
      </c>
      <c r="G66" s="42"/>
      <c r="H66" s="13">
        <f>H65/989*100</f>
        <v>68.756319514661286</v>
      </c>
      <c r="I66" s="47"/>
    </row>
    <row r="67" spans="1:11" ht="38.25" thickBot="1">
      <c r="A67" s="7" t="s">
        <v>36</v>
      </c>
      <c r="B67" s="4">
        <v>33.6</v>
      </c>
      <c r="C67" s="5">
        <v>13</v>
      </c>
      <c r="D67" s="12">
        <f>C67/B67*100</f>
        <v>38.69047619047619</v>
      </c>
      <c r="F67" s="89" t="s">
        <v>36</v>
      </c>
      <c r="G67" s="38">
        <v>33.6</v>
      </c>
      <c r="H67" s="19">
        <v>11.3</v>
      </c>
      <c r="I67" s="42">
        <f>H67/G67*100</f>
        <v>33.630952380952387</v>
      </c>
      <c r="J67" s="17"/>
      <c r="K67"/>
    </row>
    <row r="68" spans="1:11" ht="48" customHeight="1" thickBot="1">
      <c r="A68" s="7" t="s">
        <v>8</v>
      </c>
      <c r="B68" s="12">
        <f>B67/G67*100</f>
        <v>100</v>
      </c>
      <c r="C68" s="13">
        <f>C67/H67*100</f>
        <v>115.04424778761062</v>
      </c>
      <c r="D68" s="4" t="s">
        <v>9</v>
      </c>
      <c r="F68" s="89" t="s">
        <v>8</v>
      </c>
      <c r="G68" s="42"/>
      <c r="H68" s="13">
        <f>H67/33.6*100</f>
        <v>33.630952380952387</v>
      </c>
      <c r="I68" s="42"/>
      <c r="J68" s="17"/>
      <c r="K68"/>
    </row>
    <row r="69" spans="1:11" ht="19.5" thickBot="1">
      <c r="A69" s="115" t="s">
        <v>37</v>
      </c>
      <c r="B69" s="116"/>
      <c r="C69" s="116"/>
      <c r="D69" s="117"/>
      <c r="F69" s="118" t="s">
        <v>37</v>
      </c>
      <c r="G69" s="119"/>
      <c r="H69" s="119"/>
      <c r="I69" s="120"/>
      <c r="J69" s="17"/>
      <c r="K69"/>
    </row>
    <row r="70" spans="1:11" s="20" customFormat="1" ht="19.5" customHeight="1">
      <c r="A70" s="146" t="s">
        <v>71</v>
      </c>
      <c r="B70" s="149">
        <v>23.92</v>
      </c>
      <c r="C70" s="151">
        <v>19.3</v>
      </c>
      <c r="D70" s="153">
        <f>C70/B70*100</f>
        <v>80.685618729096987</v>
      </c>
      <c r="F70" s="176" t="s">
        <v>71</v>
      </c>
      <c r="G70" s="113">
        <v>23.92</v>
      </c>
      <c r="H70" s="111">
        <v>22.8</v>
      </c>
      <c r="I70" s="104">
        <f>H70/G70*100</f>
        <v>95.317725752508352</v>
      </c>
      <c r="J70" s="76"/>
    </row>
    <row r="71" spans="1:11" ht="15" customHeight="1">
      <c r="A71" s="147"/>
      <c r="B71" s="149"/>
      <c r="C71" s="151"/>
      <c r="D71" s="154"/>
      <c r="F71" s="177"/>
      <c r="G71" s="179"/>
      <c r="H71" s="180"/>
      <c r="I71" s="105"/>
      <c r="J71" s="17"/>
      <c r="K71"/>
    </row>
    <row r="72" spans="1:11" ht="39.75" customHeight="1" thickBot="1">
      <c r="A72" s="148"/>
      <c r="B72" s="150"/>
      <c r="C72" s="152"/>
      <c r="D72" s="155"/>
      <c r="F72" s="178"/>
      <c r="G72" s="114"/>
      <c r="H72" s="112"/>
      <c r="I72" s="106"/>
      <c r="J72" s="17"/>
      <c r="K72"/>
    </row>
    <row r="73" spans="1:11" ht="38.25" thickBot="1">
      <c r="A73" s="83" t="s">
        <v>38</v>
      </c>
      <c r="B73" s="82">
        <f>B70/G70*100</f>
        <v>100</v>
      </c>
      <c r="C73" s="99">
        <f>17.8/22.8*100</f>
        <v>78.070175438596493</v>
      </c>
      <c r="D73" s="65" t="s">
        <v>9</v>
      </c>
      <c r="F73" s="89" t="s">
        <v>38</v>
      </c>
      <c r="G73" s="59"/>
      <c r="H73" s="13">
        <f>H70/23.92*100</f>
        <v>95.317725752508352</v>
      </c>
      <c r="I73" s="59"/>
      <c r="J73" s="17"/>
      <c r="K73"/>
    </row>
    <row r="74" spans="1:11" ht="21.75" customHeight="1">
      <c r="A74" s="139"/>
      <c r="B74" s="140"/>
      <c r="C74" s="141"/>
      <c r="D74" s="142"/>
      <c r="F74" s="170" t="s">
        <v>39</v>
      </c>
      <c r="G74" s="171"/>
      <c r="H74" s="171"/>
      <c r="I74" s="172"/>
      <c r="J74" s="17"/>
      <c r="K74"/>
    </row>
    <row r="75" spans="1:11" ht="22.5" customHeight="1" thickBot="1">
      <c r="A75" s="143" t="s">
        <v>39</v>
      </c>
      <c r="B75" s="144"/>
      <c r="C75" s="144"/>
      <c r="D75" s="145"/>
      <c r="F75" s="173"/>
      <c r="G75" s="174"/>
      <c r="H75" s="174"/>
      <c r="I75" s="175"/>
      <c r="J75" s="17"/>
      <c r="K75"/>
    </row>
    <row r="76" spans="1:11" ht="57" thickBot="1">
      <c r="A76" s="7" t="s">
        <v>40</v>
      </c>
      <c r="B76" s="4">
        <v>1171200</v>
      </c>
      <c r="C76" s="43">
        <v>1568236.8</v>
      </c>
      <c r="D76" s="12">
        <f>C76/B76*100</f>
        <v>133.9</v>
      </c>
      <c r="F76" s="89" t="s">
        <v>40</v>
      </c>
      <c r="G76" s="38">
        <v>1171200</v>
      </c>
      <c r="H76" s="5">
        <v>1461560.5</v>
      </c>
      <c r="I76" s="42">
        <f>H76/G76*100</f>
        <v>124.79170935792349</v>
      </c>
      <c r="J76" s="17"/>
      <c r="K76"/>
    </row>
    <row r="77" spans="1:11" ht="38.25" thickBot="1">
      <c r="A77" s="7" t="s">
        <v>41</v>
      </c>
      <c r="B77" s="12">
        <f>B76/G76*100</f>
        <v>100</v>
      </c>
      <c r="C77" s="13">
        <f>C76/H76*100</f>
        <v>107.2987946787013</v>
      </c>
      <c r="D77" s="4" t="s">
        <v>9</v>
      </c>
      <c r="F77" s="89" t="s">
        <v>41</v>
      </c>
      <c r="G77" s="38"/>
      <c r="H77" s="13">
        <f>H76/1027098*100</f>
        <v>142.30000447863787</v>
      </c>
      <c r="I77" s="42"/>
      <c r="J77" s="17"/>
      <c r="K77"/>
    </row>
    <row r="78" spans="1:11" ht="19.5" customHeight="1" thickBot="1">
      <c r="A78" s="115" t="s">
        <v>42</v>
      </c>
      <c r="B78" s="116"/>
      <c r="C78" s="116"/>
      <c r="D78" s="117"/>
      <c r="F78" s="118" t="s">
        <v>42</v>
      </c>
      <c r="G78" s="119"/>
      <c r="H78" s="119"/>
      <c r="I78" s="120"/>
      <c r="J78" s="17"/>
      <c r="K78"/>
    </row>
    <row r="79" spans="1:11" ht="38.25" thickBot="1">
      <c r="A79" s="7" t="s">
        <v>43</v>
      </c>
      <c r="B79" s="4">
        <v>395000</v>
      </c>
      <c r="C79" s="43">
        <v>369144</v>
      </c>
      <c r="D79" s="12">
        <f>C79/B79*100</f>
        <v>93.454177215189873</v>
      </c>
      <c r="F79" s="89" t="s">
        <v>43</v>
      </c>
      <c r="G79" s="38">
        <v>395000</v>
      </c>
      <c r="H79" s="43">
        <v>355800</v>
      </c>
      <c r="I79" s="42">
        <f>H79/G79*100</f>
        <v>90.075949367088597</v>
      </c>
      <c r="J79" s="17"/>
      <c r="K79"/>
    </row>
    <row r="80" spans="1:11" ht="38.25" thickBot="1">
      <c r="A80" s="7" t="s">
        <v>38</v>
      </c>
      <c r="B80" s="12">
        <f>B79/G79*100</f>
        <v>100</v>
      </c>
      <c r="C80" s="13">
        <f>C79/H79*100</f>
        <v>103.75042158516021</v>
      </c>
      <c r="D80" s="4" t="s">
        <v>9</v>
      </c>
      <c r="F80" s="89" t="s">
        <v>38</v>
      </c>
      <c r="G80" s="60"/>
      <c r="H80" s="13">
        <f>H79/358000*100</f>
        <v>99.385474860335194</v>
      </c>
      <c r="I80" s="61"/>
      <c r="J80" s="17"/>
      <c r="K80"/>
    </row>
    <row r="81" spans="1:11" ht="38.25" customHeight="1" thickBot="1">
      <c r="A81" s="7" t="s">
        <v>44</v>
      </c>
      <c r="B81" s="4">
        <v>19.7</v>
      </c>
      <c r="C81" s="43">
        <v>18.899999999999999</v>
      </c>
      <c r="D81" s="12">
        <f>C81/B81*100</f>
        <v>95.939086294416242</v>
      </c>
      <c r="F81" s="62" t="s">
        <v>72</v>
      </c>
      <c r="G81" s="56">
        <v>19.7</v>
      </c>
      <c r="H81" s="69">
        <v>18.5</v>
      </c>
      <c r="I81" s="84">
        <f>H81/G81*100</f>
        <v>93.90862944162437</v>
      </c>
      <c r="J81" s="17"/>
      <c r="K81"/>
    </row>
    <row r="82" spans="1:11" ht="38.25" thickBot="1">
      <c r="A82" s="7" t="s">
        <v>38</v>
      </c>
      <c r="B82" s="12">
        <f>B81/G81*100</f>
        <v>100</v>
      </c>
      <c r="C82" s="13">
        <f>C81/H81*100</f>
        <v>102.16216216216216</v>
      </c>
      <c r="D82" s="4" t="s">
        <v>9</v>
      </c>
      <c r="F82" s="89" t="s">
        <v>38</v>
      </c>
      <c r="G82" s="42"/>
      <c r="H82" s="13">
        <f>H81/17.7*100</f>
        <v>104.51977401129943</v>
      </c>
      <c r="I82" s="38" t="s">
        <v>9</v>
      </c>
      <c r="J82" s="17"/>
      <c r="K82"/>
    </row>
    <row r="83" spans="1:11" ht="38.25" thickBot="1">
      <c r="A83" s="7" t="s">
        <v>45</v>
      </c>
      <c r="B83" s="4">
        <v>38.4</v>
      </c>
      <c r="C83" s="43">
        <v>37.9</v>
      </c>
      <c r="D83" s="12">
        <f>C83/B83*100</f>
        <v>98.697916666666657</v>
      </c>
      <c r="F83" s="89" t="s">
        <v>73</v>
      </c>
      <c r="G83" s="38">
        <v>38.4</v>
      </c>
      <c r="H83" s="5">
        <v>38.1</v>
      </c>
      <c r="I83" s="42">
        <f>H83/G83*100</f>
        <v>99.218750000000014</v>
      </c>
      <c r="J83" s="17"/>
      <c r="K83"/>
    </row>
    <row r="84" spans="1:11" ht="38.25" customHeight="1" thickBot="1">
      <c r="A84" s="7" t="s">
        <v>38</v>
      </c>
      <c r="B84" s="12">
        <f>B83/G83*100</f>
        <v>100</v>
      </c>
      <c r="C84" s="13">
        <f>C83/H83*100</f>
        <v>99.475065616797892</v>
      </c>
      <c r="D84" s="4" t="s">
        <v>9</v>
      </c>
      <c r="F84" s="89" t="s">
        <v>38</v>
      </c>
      <c r="G84" s="56"/>
      <c r="H84" s="13">
        <f>H83/37.9*100</f>
        <v>100.52770448548813</v>
      </c>
      <c r="I84" s="38" t="s">
        <v>9</v>
      </c>
      <c r="J84" s="17"/>
      <c r="K84"/>
    </row>
    <row r="85" spans="1:11" ht="38.25" customHeight="1" thickBot="1">
      <c r="A85" s="115" t="s">
        <v>46</v>
      </c>
      <c r="B85" s="116"/>
      <c r="C85" s="116"/>
      <c r="D85" s="117"/>
      <c r="F85" s="118" t="s">
        <v>46</v>
      </c>
      <c r="G85" s="119"/>
      <c r="H85" s="119"/>
      <c r="I85" s="120"/>
      <c r="J85" s="17"/>
      <c r="K85"/>
    </row>
    <row r="86" spans="1:11" ht="63.75" customHeight="1" thickBot="1">
      <c r="A86" s="7" t="s">
        <v>47</v>
      </c>
      <c r="B86" s="85">
        <v>39</v>
      </c>
      <c r="C86" s="101">
        <v>42.9</v>
      </c>
      <c r="D86" s="92" t="s">
        <v>83</v>
      </c>
      <c r="F86" s="89" t="s">
        <v>47</v>
      </c>
      <c r="G86" s="38">
        <v>39</v>
      </c>
      <c r="H86" s="98">
        <v>36</v>
      </c>
      <c r="I86" s="42">
        <f>H86/G86*100</f>
        <v>92.307692307692307</v>
      </c>
      <c r="J86" s="17"/>
      <c r="K86"/>
    </row>
    <row r="87" spans="1:11" ht="18.75" customHeight="1">
      <c r="A87" s="131" t="s">
        <v>48</v>
      </c>
      <c r="B87" s="134">
        <v>29.4</v>
      </c>
      <c r="C87" s="123">
        <v>33.700000000000003</v>
      </c>
      <c r="D87" s="126" t="s">
        <v>83</v>
      </c>
      <c r="F87" s="107" t="s">
        <v>48</v>
      </c>
      <c r="G87" s="109">
        <v>29.4</v>
      </c>
      <c r="H87" s="123">
        <v>32.299999999999997</v>
      </c>
      <c r="I87" s="104"/>
      <c r="J87" s="17"/>
      <c r="K87"/>
    </row>
    <row r="88" spans="1:11" ht="15" customHeight="1">
      <c r="A88" s="132"/>
      <c r="B88" s="135"/>
      <c r="C88" s="124"/>
      <c r="D88" s="127"/>
      <c r="F88" s="121"/>
      <c r="G88" s="122"/>
      <c r="H88" s="124"/>
      <c r="I88" s="105"/>
      <c r="J88" s="17"/>
      <c r="K88"/>
    </row>
    <row r="89" spans="1:11" ht="81.75" customHeight="1" thickBot="1">
      <c r="A89" s="133"/>
      <c r="B89" s="136"/>
      <c r="C89" s="125"/>
      <c r="D89" s="128"/>
      <c r="F89" s="108"/>
      <c r="G89" s="110"/>
      <c r="H89" s="125"/>
      <c r="I89" s="106"/>
      <c r="J89" s="17"/>
      <c r="K89"/>
    </row>
    <row r="90" spans="1:11" ht="18.75" customHeight="1">
      <c r="A90" s="131" t="s">
        <v>49</v>
      </c>
      <c r="B90" s="137">
        <v>20000</v>
      </c>
      <c r="C90" s="102">
        <v>0</v>
      </c>
      <c r="D90" s="129">
        <v>0</v>
      </c>
      <c r="F90" s="107" t="s">
        <v>49</v>
      </c>
      <c r="G90" s="109">
        <v>0</v>
      </c>
      <c r="H90" s="111">
        <v>0</v>
      </c>
      <c r="I90" s="113">
        <v>0</v>
      </c>
      <c r="J90" s="17"/>
      <c r="K90"/>
    </row>
    <row r="91" spans="1:11" ht="105" customHeight="1" thickBot="1">
      <c r="A91" s="133"/>
      <c r="B91" s="138"/>
      <c r="C91" s="103"/>
      <c r="D91" s="130"/>
      <c r="F91" s="108"/>
      <c r="G91" s="110"/>
      <c r="H91" s="112"/>
      <c r="I91" s="114"/>
      <c r="J91" s="17"/>
      <c r="K91"/>
    </row>
    <row r="92" spans="1:11" ht="19.5" thickBot="1">
      <c r="A92" s="115" t="s">
        <v>50</v>
      </c>
      <c r="B92" s="116"/>
      <c r="C92" s="116"/>
      <c r="D92" s="117"/>
      <c r="F92" s="118" t="s">
        <v>50</v>
      </c>
      <c r="G92" s="119"/>
      <c r="H92" s="119"/>
      <c r="I92" s="120"/>
      <c r="J92" s="17"/>
      <c r="K92"/>
    </row>
    <row r="93" spans="1:11" ht="28.5" customHeight="1" thickBot="1">
      <c r="A93" s="93" t="s">
        <v>68</v>
      </c>
      <c r="B93" s="4">
        <v>450432</v>
      </c>
      <c r="C93" s="43">
        <v>465173</v>
      </c>
      <c r="D93" s="12">
        <f>C93/B93*100</f>
        <v>103.2726360471725</v>
      </c>
      <c r="F93" s="89" t="s">
        <v>68</v>
      </c>
      <c r="G93" s="38">
        <v>450432</v>
      </c>
      <c r="H93" s="5">
        <v>433785</v>
      </c>
      <c r="I93" s="42">
        <f>H93/G93*100</f>
        <v>96.304214620630859</v>
      </c>
      <c r="J93" s="17"/>
      <c r="K93"/>
    </row>
    <row r="94" spans="1:11" ht="30" customHeight="1" thickBot="1">
      <c r="A94" s="7" t="s">
        <v>51</v>
      </c>
      <c r="B94" s="12">
        <f>B93/G93*100</f>
        <v>100</v>
      </c>
      <c r="C94" s="13">
        <f>C93/H93*100</f>
        <v>107.23584264093964</v>
      </c>
      <c r="D94" s="6" t="s">
        <v>9</v>
      </c>
      <c r="F94" s="89" t="s">
        <v>51</v>
      </c>
      <c r="G94" s="38"/>
      <c r="H94" s="13">
        <f>H93/659300*100</f>
        <v>65.794782344911269</v>
      </c>
      <c r="I94" s="42"/>
      <c r="J94" s="17"/>
      <c r="K94"/>
    </row>
    <row r="95" spans="1:11" ht="44.25" customHeight="1" thickBot="1">
      <c r="A95" s="93" t="s">
        <v>74</v>
      </c>
      <c r="B95" s="4">
        <v>450432</v>
      </c>
      <c r="C95" s="5">
        <v>465173</v>
      </c>
      <c r="D95" s="12">
        <f>C95/B95*100</f>
        <v>103.2726360471725</v>
      </c>
      <c r="F95" s="89" t="s">
        <v>74</v>
      </c>
      <c r="G95" s="38">
        <v>450432</v>
      </c>
      <c r="H95" s="5">
        <v>433785</v>
      </c>
      <c r="I95" s="42">
        <f>H95/G95*100</f>
        <v>96.304214620630859</v>
      </c>
      <c r="J95" s="17"/>
      <c r="K95"/>
    </row>
    <row r="96" spans="1:11" ht="75.75" customHeight="1" thickBot="1">
      <c r="A96" s="7" t="s">
        <v>51</v>
      </c>
      <c r="B96" s="12">
        <f>B95/G95*100</f>
        <v>100</v>
      </c>
      <c r="C96" s="13">
        <f>C95/H95*100</f>
        <v>107.23584264093964</v>
      </c>
      <c r="D96" s="6" t="s">
        <v>9</v>
      </c>
      <c r="F96" s="89" t="s">
        <v>51</v>
      </c>
      <c r="G96" s="38"/>
      <c r="H96" s="13">
        <f>H95/659300*100</f>
        <v>65.794782344911269</v>
      </c>
      <c r="I96" s="42"/>
      <c r="J96" s="17"/>
      <c r="K96"/>
    </row>
    <row r="97" spans="1:11" ht="38.25" thickBot="1">
      <c r="A97" s="7" t="s">
        <v>52</v>
      </c>
      <c r="B97" s="4">
        <v>0</v>
      </c>
      <c r="C97" s="5">
        <v>0</v>
      </c>
      <c r="D97" s="4">
        <v>0</v>
      </c>
      <c r="F97" s="89" t="s">
        <v>52</v>
      </c>
      <c r="G97" s="54">
        <f>G96/2.2*100</f>
        <v>0</v>
      </c>
      <c r="H97" s="51">
        <v>0</v>
      </c>
      <c r="I97" s="38"/>
      <c r="J97" s="17"/>
      <c r="K97"/>
    </row>
    <row r="98" spans="1:11" ht="19.5" customHeight="1" thickBot="1">
      <c r="A98" s="7" t="s">
        <v>51</v>
      </c>
      <c r="B98" s="4"/>
      <c r="C98" s="5"/>
      <c r="D98" s="6" t="s">
        <v>9</v>
      </c>
      <c r="F98" s="89" t="s">
        <v>51</v>
      </c>
      <c r="G98" s="56"/>
      <c r="H98" s="56"/>
      <c r="I98" s="38" t="s">
        <v>9</v>
      </c>
      <c r="J98" s="17"/>
      <c r="K98"/>
    </row>
    <row r="99" spans="1:11" ht="19.5" customHeight="1" thickBot="1">
      <c r="A99" s="115" t="s">
        <v>53</v>
      </c>
      <c r="B99" s="116"/>
      <c r="C99" s="116"/>
      <c r="D99" s="117"/>
      <c r="F99" s="118" t="s">
        <v>53</v>
      </c>
      <c r="G99" s="119"/>
      <c r="H99" s="119"/>
      <c r="I99" s="120"/>
      <c r="J99" s="17"/>
      <c r="K99"/>
    </row>
    <row r="100" spans="1:11" ht="57" thickBot="1">
      <c r="A100" s="7" t="s">
        <v>54</v>
      </c>
      <c r="B100" s="4">
        <v>11.79</v>
      </c>
      <c r="C100" s="5">
        <v>11.76</v>
      </c>
      <c r="D100" s="12">
        <f>C100/B100*100</f>
        <v>99.745547073791357</v>
      </c>
      <c r="F100" s="89" t="s">
        <v>54</v>
      </c>
      <c r="G100" s="38">
        <v>11.79</v>
      </c>
      <c r="H100" s="5">
        <v>11.76</v>
      </c>
      <c r="I100" s="42">
        <f>H100/G100*100</f>
        <v>99.745547073791357</v>
      </c>
      <c r="J100" s="17"/>
      <c r="K100"/>
    </row>
    <row r="101" spans="1:11" ht="19.5" thickBot="1">
      <c r="A101" s="7" t="s">
        <v>51</v>
      </c>
      <c r="B101" s="12">
        <f>B100/G100*100</f>
        <v>100</v>
      </c>
      <c r="C101" s="13">
        <f>C100/H100*100</f>
        <v>100</v>
      </c>
      <c r="D101" s="6" t="s">
        <v>9</v>
      </c>
      <c r="F101" s="89" t="s">
        <v>51</v>
      </c>
      <c r="G101" s="95"/>
      <c r="H101" s="13">
        <f>H100/11.7*100</f>
        <v>100.51282051282051</v>
      </c>
      <c r="I101" s="42"/>
      <c r="J101" s="17"/>
      <c r="K101"/>
    </row>
    <row r="102" spans="1:11" ht="38.25" thickBot="1">
      <c r="A102" s="7" t="s">
        <v>55</v>
      </c>
      <c r="B102" s="4">
        <v>6.1</v>
      </c>
      <c r="C102" s="5">
        <v>6</v>
      </c>
      <c r="D102" s="12">
        <f>C102/B102*100</f>
        <v>98.360655737704931</v>
      </c>
      <c r="F102" s="89" t="s">
        <v>55</v>
      </c>
      <c r="G102" s="38">
        <v>6.1</v>
      </c>
      <c r="H102" s="43">
        <v>6</v>
      </c>
      <c r="I102" s="42">
        <f>H102/G102*100</f>
        <v>98.360655737704931</v>
      </c>
      <c r="J102" s="17"/>
      <c r="K102"/>
    </row>
    <row r="103" spans="1:11" ht="19.5" thickBot="1">
      <c r="A103" s="7" t="s">
        <v>51</v>
      </c>
      <c r="B103" s="12">
        <f>B102/G102*100</f>
        <v>100</v>
      </c>
      <c r="C103" s="13">
        <f>C102/H102*100</f>
        <v>100</v>
      </c>
      <c r="D103" s="6" t="s">
        <v>9</v>
      </c>
      <c r="F103" s="89" t="s">
        <v>51</v>
      </c>
      <c r="G103" s="40"/>
      <c r="H103" s="13">
        <f>H102/5.9*100</f>
        <v>101.69491525423729</v>
      </c>
      <c r="I103" s="38" t="s">
        <v>9</v>
      </c>
      <c r="J103" s="17"/>
      <c r="K103"/>
    </row>
    <row r="104" spans="1:11" ht="38.25" customHeight="1" thickBot="1">
      <c r="A104" s="22" t="s">
        <v>56</v>
      </c>
      <c r="B104" s="33">
        <v>9.5</v>
      </c>
      <c r="C104" s="34">
        <v>9.3000000000000007</v>
      </c>
      <c r="D104" s="12">
        <f>C104/B104*100</f>
        <v>97.894736842105274</v>
      </c>
      <c r="F104" s="88" t="s">
        <v>56</v>
      </c>
      <c r="G104" s="90">
        <v>9.5</v>
      </c>
      <c r="H104" s="94">
        <v>9.4</v>
      </c>
      <c r="I104" s="42">
        <f>H104/G104*100</f>
        <v>98.947368421052644</v>
      </c>
      <c r="J104" s="17"/>
      <c r="K104"/>
    </row>
    <row r="105" spans="1:11" ht="19.5" thickBot="1">
      <c r="A105" s="23" t="s">
        <v>51</v>
      </c>
      <c r="B105" s="24">
        <f>B104/G104*100</f>
        <v>100</v>
      </c>
      <c r="C105" s="25">
        <f>C104/H104*100</f>
        <v>98.936170212765958</v>
      </c>
      <c r="D105" s="26" t="s">
        <v>9</v>
      </c>
      <c r="F105" s="63" t="s">
        <v>51</v>
      </c>
      <c r="G105" s="66"/>
      <c r="H105" s="99">
        <f>H104/9.4*100</f>
        <v>100</v>
      </c>
      <c r="I105" s="39" t="s">
        <v>9</v>
      </c>
      <c r="J105" s="17"/>
      <c r="K105"/>
    </row>
    <row r="106" spans="1:11" ht="38.25" thickBot="1">
      <c r="A106" s="87" t="s">
        <v>57</v>
      </c>
      <c r="B106" s="4">
        <v>50</v>
      </c>
      <c r="C106" s="5">
        <v>39</v>
      </c>
      <c r="D106" s="12">
        <f>C106/B106*100</f>
        <v>78</v>
      </c>
      <c r="F106" s="50" t="s">
        <v>57</v>
      </c>
      <c r="G106" s="38">
        <v>50</v>
      </c>
      <c r="H106" s="5">
        <v>25</v>
      </c>
      <c r="I106" s="42">
        <f>H106/G106*100</f>
        <v>50</v>
      </c>
      <c r="J106" s="17"/>
      <c r="K106"/>
    </row>
    <row r="107" spans="1:11" ht="19.5" thickBot="1">
      <c r="A107" s="7" t="s">
        <v>51</v>
      </c>
      <c r="B107" s="24">
        <f>B106/G106*100</f>
        <v>100</v>
      </c>
      <c r="C107" s="25">
        <f>C106/H106*100</f>
        <v>156</v>
      </c>
      <c r="D107" s="4" t="s">
        <v>9</v>
      </c>
      <c r="F107" s="89" t="s">
        <v>51</v>
      </c>
      <c r="G107" s="38"/>
      <c r="H107" s="13">
        <f>H106/50*100</f>
        <v>50</v>
      </c>
      <c r="I107" s="39" t="s">
        <v>9</v>
      </c>
      <c r="J107" s="17"/>
      <c r="K107"/>
    </row>
    <row r="108" spans="1:11" ht="57" thickBot="1">
      <c r="A108" s="7" t="s">
        <v>58</v>
      </c>
      <c r="B108" s="4">
        <v>0.6</v>
      </c>
      <c r="C108" s="5">
        <v>0.6</v>
      </c>
      <c r="D108" s="4" t="s">
        <v>9</v>
      </c>
      <c r="F108" s="89" t="s">
        <v>58</v>
      </c>
      <c r="G108" s="38">
        <v>0.6</v>
      </c>
      <c r="H108" s="43">
        <v>0.6</v>
      </c>
      <c r="I108" s="38" t="s">
        <v>9</v>
      </c>
      <c r="J108" s="17"/>
      <c r="K108"/>
    </row>
    <row r="109" spans="1:11" ht="28.5" customHeight="1" thickBot="1">
      <c r="A109" s="93" t="s">
        <v>75</v>
      </c>
      <c r="B109" s="8">
        <v>1010.4</v>
      </c>
      <c r="C109" s="9">
        <v>992.5</v>
      </c>
      <c r="D109" s="12">
        <f>C109/B109*100</f>
        <v>98.228424386381633</v>
      </c>
      <c r="F109" s="89" t="s">
        <v>59</v>
      </c>
      <c r="G109" s="40">
        <v>740065</v>
      </c>
      <c r="H109" s="97">
        <v>777123</v>
      </c>
      <c r="I109" s="42">
        <f>H109/G109*100</f>
        <v>105.00739799882443</v>
      </c>
      <c r="J109" s="17"/>
      <c r="K109"/>
    </row>
    <row r="110" spans="1:11" ht="19.5" thickBot="1">
      <c r="A110" s="7" t="s">
        <v>51</v>
      </c>
      <c r="B110" s="24">
        <f>B109/G109*100</f>
        <v>0.13652854816806631</v>
      </c>
      <c r="C110" s="25">
        <f>C109/H109*100</f>
        <v>0.12771466035621132</v>
      </c>
      <c r="D110" s="6" t="s">
        <v>9</v>
      </c>
      <c r="F110" s="89" t="s">
        <v>51</v>
      </c>
      <c r="G110" s="48"/>
      <c r="H110" s="13">
        <f>H109/720889*100</f>
        <v>107.80064614663283</v>
      </c>
      <c r="I110" s="39" t="s">
        <v>9</v>
      </c>
      <c r="J110" s="17"/>
      <c r="K110"/>
    </row>
    <row r="111" spans="1:11" ht="57" thickBot="1">
      <c r="A111" s="7" t="s">
        <v>60</v>
      </c>
      <c r="B111" s="8">
        <v>11.5</v>
      </c>
      <c r="C111" s="86" t="s">
        <v>67</v>
      </c>
      <c r="D111" s="12">
        <f>C111/B111*100</f>
        <v>100</v>
      </c>
      <c r="F111" s="89" t="s">
        <v>60</v>
      </c>
      <c r="G111" s="40">
        <v>11.5</v>
      </c>
      <c r="H111" s="100">
        <v>11.5</v>
      </c>
      <c r="I111" s="42">
        <f>H111/G111*100</f>
        <v>100</v>
      </c>
      <c r="J111" s="17"/>
      <c r="K111"/>
    </row>
    <row r="112" spans="1:11" ht="19.5" thickBot="1">
      <c r="A112" s="7" t="s">
        <v>51</v>
      </c>
      <c r="B112" s="24">
        <f>B111/G111*100</f>
        <v>100</v>
      </c>
      <c r="C112" s="25">
        <f>C111/H111*100</f>
        <v>100</v>
      </c>
      <c r="D112" s="6" t="s">
        <v>9</v>
      </c>
      <c r="F112" s="89" t="s">
        <v>51</v>
      </c>
      <c r="G112" s="48"/>
      <c r="H112" s="13">
        <f>H111/11*100</f>
        <v>104.54545454545455</v>
      </c>
      <c r="I112" s="39" t="s">
        <v>9</v>
      </c>
      <c r="J112" s="17"/>
      <c r="K112"/>
    </row>
    <row r="113" spans="1:11" ht="57" thickBot="1">
      <c r="A113" s="7" t="s">
        <v>61</v>
      </c>
      <c r="B113" s="4">
        <v>5.6</v>
      </c>
      <c r="C113" s="5">
        <v>5.7</v>
      </c>
      <c r="D113" s="12">
        <f>C113/B113*100</f>
        <v>101.78571428571431</v>
      </c>
      <c r="F113" s="89" t="s">
        <v>61</v>
      </c>
      <c r="G113" s="38">
        <v>5.6</v>
      </c>
      <c r="H113" s="43">
        <v>5.7</v>
      </c>
      <c r="I113" s="38" t="s">
        <v>9</v>
      </c>
      <c r="J113" s="17"/>
      <c r="K113"/>
    </row>
    <row r="114" spans="1:11" ht="19.5" thickBot="1">
      <c r="A114" s="115" t="s">
        <v>62</v>
      </c>
      <c r="B114" s="116"/>
      <c r="C114" s="116"/>
      <c r="D114" s="117"/>
      <c r="F114" s="118" t="s">
        <v>62</v>
      </c>
      <c r="G114" s="119"/>
      <c r="H114" s="119"/>
      <c r="I114" s="120"/>
      <c r="J114" s="17"/>
      <c r="K114"/>
    </row>
    <row r="115" spans="1:11" ht="38.25" customHeight="1" thickBot="1">
      <c r="A115" s="7" t="s">
        <v>63</v>
      </c>
      <c r="B115" s="27">
        <v>375</v>
      </c>
      <c r="C115" s="28">
        <v>420</v>
      </c>
      <c r="D115" s="21">
        <f>C115/B115*100</f>
        <v>112.00000000000001</v>
      </c>
      <c r="F115" s="89" t="s">
        <v>63</v>
      </c>
      <c r="G115" s="71">
        <v>375</v>
      </c>
      <c r="H115" s="72">
        <v>420</v>
      </c>
      <c r="I115" s="73">
        <f>H115/G115*100</f>
        <v>112.00000000000001</v>
      </c>
      <c r="J115" s="17"/>
      <c r="K115"/>
    </row>
    <row r="116" spans="1:11" ht="38.25" thickBot="1">
      <c r="A116" s="7" t="s">
        <v>64</v>
      </c>
      <c r="B116" s="14">
        <v>3.9</v>
      </c>
      <c r="C116" s="19">
        <v>1.64</v>
      </c>
      <c r="D116" s="21">
        <f>C116/B116*100</f>
        <v>42.051282051282051</v>
      </c>
      <c r="F116" s="89" t="s">
        <v>64</v>
      </c>
      <c r="G116" s="45">
        <v>3.9</v>
      </c>
      <c r="H116" s="19">
        <v>2.8</v>
      </c>
      <c r="I116" s="73">
        <f>H116/G116*100</f>
        <v>71.794871794871796</v>
      </c>
      <c r="J116" s="17"/>
      <c r="K116"/>
    </row>
    <row r="117" spans="1:11" ht="19.5" thickBot="1">
      <c r="A117" s="7" t="s">
        <v>8</v>
      </c>
      <c r="B117" s="24">
        <f>B116/G116*100</f>
        <v>100</v>
      </c>
      <c r="C117" s="25">
        <f>C116/H116*100</f>
        <v>58.571428571428577</v>
      </c>
      <c r="D117" s="6" t="s">
        <v>9</v>
      </c>
      <c r="F117" s="62" t="s">
        <v>8</v>
      </c>
      <c r="G117" s="48"/>
      <c r="H117" s="13">
        <f>H116/3.7*100</f>
        <v>75.675675675675663</v>
      </c>
      <c r="I117" s="57"/>
      <c r="J117" s="17"/>
      <c r="K117"/>
    </row>
    <row r="118" spans="1:11" ht="18.75">
      <c r="A118" s="29"/>
      <c r="F118" s="52"/>
      <c r="J118" s="17"/>
      <c r="K118"/>
    </row>
    <row r="119" spans="1:11" ht="18.75">
      <c r="A119" s="29"/>
      <c r="F119" s="74"/>
      <c r="J119" s="17"/>
      <c r="K119"/>
    </row>
    <row r="120" spans="1:11" ht="18.75">
      <c r="A120" s="31"/>
      <c r="J120" s="17"/>
      <c r="K120"/>
    </row>
  </sheetData>
  <mergeCells count="59">
    <mergeCell ref="F92:I92"/>
    <mergeCell ref="F99:I99"/>
    <mergeCell ref="F57:F58"/>
    <mergeCell ref="F74:I75"/>
    <mergeCell ref="F70:F72"/>
    <mergeCell ref="G70:G72"/>
    <mergeCell ref="H70:H72"/>
    <mergeCell ref="I70:I72"/>
    <mergeCell ref="F69:I69"/>
    <mergeCell ref="G57:G58"/>
    <mergeCell ref="H57:H58"/>
    <mergeCell ref="F78:I78"/>
    <mergeCell ref="A1:D1"/>
    <mergeCell ref="F1:I1"/>
    <mergeCell ref="A2:D2"/>
    <mergeCell ref="F2:I2"/>
    <mergeCell ref="A3:D3"/>
    <mergeCell ref="F3:I3"/>
    <mergeCell ref="B4:D4"/>
    <mergeCell ref="G4:I4"/>
    <mergeCell ref="A6:D6"/>
    <mergeCell ref="F6:I6"/>
    <mergeCell ref="A11:D11"/>
    <mergeCell ref="F11:I11"/>
    <mergeCell ref="A20:D20"/>
    <mergeCell ref="F20:I20"/>
    <mergeCell ref="A57:A58"/>
    <mergeCell ref="B57:B58"/>
    <mergeCell ref="C57:C58"/>
    <mergeCell ref="A74:D74"/>
    <mergeCell ref="A75:D75"/>
    <mergeCell ref="A78:D78"/>
    <mergeCell ref="A69:D69"/>
    <mergeCell ref="A70:A72"/>
    <mergeCell ref="B70:B72"/>
    <mergeCell ref="C70:C72"/>
    <mergeCell ref="D70:D72"/>
    <mergeCell ref="A114:D114"/>
    <mergeCell ref="F114:I114"/>
    <mergeCell ref="A92:D92"/>
    <mergeCell ref="A99:D99"/>
    <mergeCell ref="F85:I85"/>
    <mergeCell ref="F87:F89"/>
    <mergeCell ref="G87:G89"/>
    <mergeCell ref="H87:H89"/>
    <mergeCell ref="D87:D89"/>
    <mergeCell ref="D90:D91"/>
    <mergeCell ref="A85:D85"/>
    <mergeCell ref="A87:A89"/>
    <mergeCell ref="B87:B89"/>
    <mergeCell ref="C87:C89"/>
    <mergeCell ref="A90:A91"/>
    <mergeCell ref="B90:B91"/>
    <mergeCell ref="C90:C91"/>
    <mergeCell ref="I87:I89"/>
    <mergeCell ref="F90:F91"/>
    <mergeCell ref="G90:G91"/>
    <mergeCell ref="H90:H91"/>
    <mergeCell ref="I90:I91"/>
  </mergeCells>
  <pageMargins left="0.7" right="0.7" top="0.75" bottom="0.75" header="0.3" footer="0.3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2016-10-25T11:40:57Z</dcterms:modified>
</cp:coreProperties>
</file>